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400" windowHeight="12015" firstSheet="6" activeTab="7"/>
  </bookViews>
  <sheets>
    <sheet name="Лист1" sheetId="1" r:id="rId1"/>
    <sheet name="Исполнение бюджета за 2010" sheetId="2" r:id="rId2"/>
    <sheet name="Исполнение бюджета за 2009" sheetId="3" r:id="rId3"/>
    <sheet name="Исполнение бюджета за 2008 год" sheetId="4" r:id="rId4"/>
    <sheet name="Лист3" sheetId="5" r:id="rId5"/>
    <sheet name="Исполнение бюджета за 2011" sheetId="6" r:id="rId6"/>
    <sheet name="Исполнение бюджета за 2012" sheetId="7" r:id="rId7"/>
    <sheet name="Исполнение бюджета за 2014" sheetId="8" r:id="rId8"/>
  </sheets>
  <definedNames>
    <definedName name="_xlnm.Print_Area" localSheetId="3">'Исполнение бюджета за 2008 год'!$A$1:$H$113</definedName>
    <definedName name="_xlnm.Print_Area" localSheetId="2">'Исполнение бюджета за 2009'!$A$1:$I$114</definedName>
    <definedName name="_xlnm.Print_Area" localSheetId="1">'Исполнение бюджета за 2010'!$A$1:$I$114</definedName>
    <definedName name="_xlnm.Print_Area" localSheetId="5">'Исполнение бюджета за 2011'!$A$1:$I$114</definedName>
    <definedName name="_xlnm.Print_Area" localSheetId="6">'Исполнение бюджета за 2012'!$A$1:$I$118</definedName>
    <definedName name="_xlnm.Print_Area" localSheetId="7">'Исполнение бюджета за 2014'!$A$1:$I$103</definedName>
    <definedName name="_xlnm.Print_Area" localSheetId="4">'Лист3'!$A$40:$G$51</definedName>
  </definedNames>
  <calcPr fullCalcOnLoad="1"/>
</workbook>
</file>

<file path=xl/sharedStrings.xml><?xml version="1.0" encoding="utf-8"?>
<sst xmlns="http://schemas.openxmlformats.org/spreadsheetml/2006/main" count="730" uniqueCount="184">
  <si>
    <t>МОУ  Маслянинская СОШ №1</t>
  </si>
  <si>
    <t>МОУ  Маслянинская СОШ №3</t>
  </si>
  <si>
    <t>МОУ  Маслянинская СОШ №5</t>
  </si>
  <si>
    <t>Елбанская СОШ</t>
  </si>
  <si>
    <t>МОУ  Маслянинская СОШ №2</t>
  </si>
  <si>
    <t>МОУ  Маслянинская СОШ №4</t>
  </si>
  <si>
    <t>Дубровская СОШ</t>
  </si>
  <si>
    <t>Мамоновская СОШ</t>
  </si>
  <si>
    <t>Пеньковская СОШ</t>
  </si>
  <si>
    <t>Б-Изыракская СОШ</t>
  </si>
  <si>
    <t>Борковская СОШ</t>
  </si>
  <si>
    <t>М-Томская СОШ</t>
  </si>
  <si>
    <t>Егорьевская СОШ</t>
  </si>
  <si>
    <t>Суенгинская СОШ</t>
  </si>
  <si>
    <t>Чупинская СОШ</t>
  </si>
  <si>
    <t>Никоновская СОШ</t>
  </si>
  <si>
    <t>Березовская СОШ</t>
  </si>
  <si>
    <t>Александровская ООШ</t>
  </si>
  <si>
    <t>В-Иковская ООШ</t>
  </si>
  <si>
    <t>Чудиновская ООШ</t>
  </si>
  <si>
    <t>Дресвянская ООШ</t>
  </si>
  <si>
    <t>Пайвинская ООШ</t>
  </si>
  <si>
    <t>Бажинская ООШ</t>
  </si>
  <si>
    <t xml:space="preserve">Жерновская </t>
  </si>
  <si>
    <t>Загорская</t>
  </si>
  <si>
    <t>Петропавловская</t>
  </si>
  <si>
    <t xml:space="preserve">ВСШ   </t>
  </si>
  <si>
    <t>Затраты в год</t>
  </si>
  <si>
    <t>Итого</t>
  </si>
  <si>
    <t xml:space="preserve">Тополек </t>
  </si>
  <si>
    <t>Теремок</t>
  </si>
  <si>
    <t>Рябинка</t>
  </si>
  <si>
    <t>Колосок</t>
  </si>
  <si>
    <t>Ленок</t>
  </si>
  <si>
    <t>Ивушка</t>
  </si>
  <si>
    <t>Светлячек</t>
  </si>
  <si>
    <t>Золотой ключик</t>
  </si>
  <si>
    <t>Д/дом</t>
  </si>
  <si>
    <t>Олимпиец</t>
  </si>
  <si>
    <t>ИТОГО</t>
  </si>
  <si>
    <t>Уч-ся  на 01.01</t>
  </si>
  <si>
    <t>Уч-ся  на 01.09</t>
  </si>
  <si>
    <t>Школы</t>
  </si>
  <si>
    <t>Субвенция</t>
  </si>
  <si>
    <t>Затраты на 1 реб. в месяц</t>
  </si>
  <si>
    <t>Опека</t>
  </si>
  <si>
    <t>ИСПОЛНЕНИЕ   БЮДЖЕТА   ЗА   2008  ГОД</t>
  </si>
  <si>
    <t>Заработн.плата</t>
  </si>
  <si>
    <t>Ком.услуги</t>
  </si>
  <si>
    <t>Компенс.на питание</t>
  </si>
  <si>
    <t>Приобрет оборуд</t>
  </si>
  <si>
    <t>Кап.ремонт</t>
  </si>
  <si>
    <t>Утверждено на 2008 год</t>
  </si>
  <si>
    <t>Освоено в 2008 году</t>
  </si>
  <si>
    <t>Исполн.бюджета 2008 к 2007 г. %</t>
  </si>
  <si>
    <t>Освоено в 2007 году</t>
  </si>
  <si>
    <t>% исполнения к утверж.плану</t>
  </si>
  <si>
    <t>Расходы бюджетных  ассигнований на образование  а 2008 году  составили</t>
  </si>
  <si>
    <t>168902,6 тыс.руб</t>
  </si>
  <si>
    <t>Родительская  плата за содержание  детей в дошкольных учреждениях</t>
  </si>
  <si>
    <t>%</t>
  </si>
  <si>
    <t>Среднегодовое кол-во детей в ДОУ</t>
  </si>
  <si>
    <t>Сумма родит.платы тыс.руб</t>
  </si>
  <si>
    <t>Средний  размер род.платы на 1 ребенка в год</t>
  </si>
  <si>
    <t>Средний  размер род.платы на 1 ребенка в месяц</t>
  </si>
  <si>
    <t xml:space="preserve"> </t>
  </si>
  <si>
    <t>Кол-во уч-ся  на 1 работника (поселок)</t>
  </si>
  <si>
    <t>Кол-во уч-ся  на 1 работника (село )</t>
  </si>
  <si>
    <t>Кол-во уч-ся  на 1 пед.работн. (поселок)</t>
  </si>
  <si>
    <t>Кол-во уч-ся  на 1 пед.работн. (село )</t>
  </si>
  <si>
    <t xml:space="preserve">Школы </t>
  </si>
  <si>
    <t>Д.сады</t>
  </si>
  <si>
    <t>Д.Дом</t>
  </si>
  <si>
    <t>Средний расход в месяц на 1  учащегося в 2008 году  составил:</t>
  </si>
  <si>
    <t>Город</t>
  </si>
  <si>
    <t>Село</t>
  </si>
  <si>
    <t>Д.дом</t>
  </si>
  <si>
    <t>Уч-ние допол.образ</t>
  </si>
  <si>
    <t>Д/сады</t>
  </si>
  <si>
    <t>Школы :</t>
  </si>
  <si>
    <t>Без.родит.платы</t>
  </si>
  <si>
    <t>рублей</t>
  </si>
  <si>
    <t>Средний  расход  в месяц  на 1 уч-ся</t>
  </si>
  <si>
    <r>
      <t>Доля  отрасли образования в бюджете  района</t>
    </r>
    <r>
      <rPr>
        <sz val="10"/>
        <rFont val="Arial Cyr"/>
        <family val="0"/>
      </rPr>
      <t xml:space="preserve">           составила</t>
    </r>
  </si>
  <si>
    <t>Структура  исполнения  бюджета  по образованию</t>
  </si>
  <si>
    <t>составила</t>
  </si>
  <si>
    <t>ком.услуги,связь,трансп.расходы</t>
  </si>
  <si>
    <t>питание</t>
  </si>
  <si>
    <t>прочие  расходы</t>
  </si>
  <si>
    <t>Средняя заработная  плата по учреждениям;</t>
  </si>
  <si>
    <t>Уч-ние дополнительного образования</t>
  </si>
  <si>
    <t>Средняя наполняемость классов</t>
  </si>
  <si>
    <t>Доходы от внебюджетной  деятельности  в 2008 году    составили</t>
  </si>
  <si>
    <t xml:space="preserve">        11405,1 тыс.руб.</t>
  </si>
  <si>
    <t>оборудование</t>
  </si>
  <si>
    <t>хоз.расходы</t>
  </si>
  <si>
    <t>Текущий  ремонт</t>
  </si>
  <si>
    <t>7138   рублей</t>
  </si>
  <si>
    <t>4989   рублей</t>
  </si>
  <si>
    <t>4446   рублей</t>
  </si>
  <si>
    <t>5956   рублей</t>
  </si>
  <si>
    <t>заработная плата,начислен.на з/пл</t>
  </si>
  <si>
    <t>Затраты на 1 реб. в год</t>
  </si>
  <si>
    <t>Всего</t>
  </si>
  <si>
    <t>заработная плата,начислен.на з/пл,м/л</t>
  </si>
  <si>
    <t>ИСПОЛНЕНИЕ   БЮДЖЕТА   ЗА   2009  ГОД</t>
  </si>
  <si>
    <t>Расходы бюджетных  ассигнований на образование  а 2009 году  составили</t>
  </si>
  <si>
    <t>Утверждено на 2009 год</t>
  </si>
  <si>
    <t>Освоено в 2009 году</t>
  </si>
  <si>
    <t>Исполн.бюджета 2009 к 2008 г. %</t>
  </si>
  <si>
    <t>Утверждено</t>
  </si>
  <si>
    <t>Исполнено</t>
  </si>
  <si>
    <t>Школа д/с</t>
  </si>
  <si>
    <t>Учебники</t>
  </si>
  <si>
    <t>ДЮСШ,ДШИ</t>
  </si>
  <si>
    <t>Классн.рук</t>
  </si>
  <si>
    <t>ВСЕГО</t>
  </si>
  <si>
    <t>Дошк.на 01,01,09</t>
  </si>
  <si>
    <t>Дошк.на 01,01,10</t>
  </si>
  <si>
    <t>209387,6 тыс.руб</t>
  </si>
  <si>
    <t>тыс.руб</t>
  </si>
  <si>
    <t>10755   рублей</t>
  </si>
  <si>
    <t>8656   рублей</t>
  </si>
  <si>
    <t>9574   рублей</t>
  </si>
  <si>
    <t>5439  рублей</t>
  </si>
  <si>
    <t>Средний расход в месяц на 1  учащегося в 2009 году  составил:</t>
  </si>
  <si>
    <t>Доходы от внебюджетной  деятельности  в 2009 году    составили</t>
  </si>
  <si>
    <t>2010 год</t>
  </si>
  <si>
    <t>211+213</t>
  </si>
  <si>
    <t>Кап.рем.</t>
  </si>
  <si>
    <t>Тек.рем</t>
  </si>
  <si>
    <t>Лет.отдых</t>
  </si>
  <si>
    <t>Приобр.</t>
  </si>
  <si>
    <t>Обл.бюдж</t>
  </si>
  <si>
    <t>Класс.рук.</t>
  </si>
  <si>
    <t>Модернизация</t>
  </si>
  <si>
    <t>ОЦП"Дети НСО"</t>
  </si>
  <si>
    <t>Исполнение бюджета 2009год</t>
  </si>
  <si>
    <t>ИСПОЛНЕНИЕ   БЮДЖЕТА   ЗА   2010  ГОД</t>
  </si>
  <si>
    <t>Расходы бюджетных  ассигнований на образование  в 2010 году  составили</t>
  </si>
  <si>
    <t>242975,6 тыс.руб.</t>
  </si>
  <si>
    <t>11424   рублей</t>
  </si>
  <si>
    <t>8670   рублей</t>
  </si>
  <si>
    <t>8940   рублей</t>
  </si>
  <si>
    <t>5997  рублей</t>
  </si>
  <si>
    <t>Доходы от внебюджетной  деятельности  в 2011 году    составили</t>
  </si>
  <si>
    <t>ИСПОЛНЕНИЕ   БЮДЖЕТА   ЗА   2011  ГОД</t>
  </si>
  <si>
    <t>Расходы бюджетных  ассигнований на образование  в 2011 году  составили</t>
  </si>
  <si>
    <t>275116,6 тыс.руб.</t>
  </si>
  <si>
    <t>Утверждено на 2011 год</t>
  </si>
  <si>
    <t>Освоено в 2011 году</t>
  </si>
  <si>
    <t>Исполн.бюджета 2011 к 2010 г. %</t>
  </si>
  <si>
    <t>Освоено в 2010 году</t>
  </si>
  <si>
    <t>507 котлы</t>
  </si>
  <si>
    <t>3375 окна</t>
  </si>
  <si>
    <t>Дошк.на 01,01,11</t>
  </si>
  <si>
    <t>Дошк.на 01,01,12</t>
  </si>
  <si>
    <t>Средний расход в месяц на 1  учащегося в 2011 году  составил:</t>
  </si>
  <si>
    <t>12493  рублей</t>
  </si>
  <si>
    <t>9132   рублей</t>
  </si>
  <si>
    <t>9938   рублей</t>
  </si>
  <si>
    <t>9511  рублей</t>
  </si>
  <si>
    <t>ИСПОЛНЕНИЕ   БЮДЖЕТА   ЗА   2012  ГОД</t>
  </si>
  <si>
    <t>Утверждено на 2012 год</t>
  </si>
  <si>
    <t>Освоено в 2012 году</t>
  </si>
  <si>
    <t>Исполн.бюджета 2012 к 2011 г. %</t>
  </si>
  <si>
    <t>приемные родители</t>
  </si>
  <si>
    <t>дети в приемных семьях</t>
  </si>
  <si>
    <t>дети под опекой</t>
  </si>
  <si>
    <t>Доходы от внебюджетной  деятельности  в 2012 году    составили</t>
  </si>
  <si>
    <t>14352  рублей</t>
  </si>
  <si>
    <t>11992   рублей</t>
  </si>
  <si>
    <t>10925  рублей</t>
  </si>
  <si>
    <t>15156  рублей</t>
  </si>
  <si>
    <t>Расходы бюджетных  ассигнований на образование  в 2012 году  составили</t>
  </si>
  <si>
    <t>324230,5 тыс.руб.</t>
  </si>
  <si>
    <t>ИСПОЛНЕНИЕ   БЮДЖЕТА   ЗА   2014  ГОД</t>
  </si>
  <si>
    <t>Средний расход в месяц на 1  учащегося в 2014 году  составил:</t>
  </si>
  <si>
    <t>Доходы от внебюджетной  деятельности  в 2014 году    составили</t>
  </si>
  <si>
    <t>Расходы бюджетных  ассигнований на образование  в 2014 году  составили</t>
  </si>
  <si>
    <t>Дошк.на 01,01,13</t>
  </si>
  <si>
    <t>Дошк.на 01,01,14</t>
  </si>
  <si>
    <t>Нач.экономического отдела</t>
  </si>
  <si>
    <t>Шмидт НС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</si>
</sst>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0.000000"/>
    <numFmt numFmtId="169" formatCode="0.0%"/>
  </numFmts>
  <fonts count="2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0" xfId="0" applyBorder="1" applyAlignment="1">
      <alignment horizontal="center" wrapText="1"/>
    </xf>
    <xf numFmtId="1" fontId="0" fillId="0" borderId="10" xfId="0" applyNumberForma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0" xfId="0" applyNumberFormat="1" applyBorder="1" applyAlignment="1">
      <alignment/>
    </xf>
    <xf numFmtId="1" fontId="0" fillId="0" borderId="15" xfId="0" applyNumberFormat="1" applyBorder="1" applyAlignment="1">
      <alignment/>
    </xf>
    <xf numFmtId="1" fontId="0" fillId="0" borderId="17" xfId="0" applyNumberFormat="1" applyBorder="1" applyAlignment="1">
      <alignment/>
    </xf>
    <xf numFmtId="1" fontId="2" fillId="0" borderId="19" xfId="0" applyNumberFormat="1" applyFont="1" applyBorder="1" applyAlignment="1">
      <alignment/>
    </xf>
    <xf numFmtId="1" fontId="0" fillId="0" borderId="18" xfId="0" applyNumberFormat="1" applyBorder="1" applyAlignment="1">
      <alignment/>
    </xf>
    <xf numFmtId="0" fontId="2" fillId="0" borderId="19" xfId="0" applyFont="1" applyBorder="1" applyAlignment="1">
      <alignment/>
    </xf>
    <xf numFmtId="0" fontId="0" fillId="0" borderId="0" xfId="0" applyBorder="1" applyAlignment="1">
      <alignment horizontal="center" wrapText="1"/>
    </xf>
    <xf numFmtId="0" fontId="2" fillId="0" borderId="20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Fill="1" applyBorder="1" applyAlignment="1">
      <alignment horizontal="center" wrapText="1"/>
    </xf>
    <xf numFmtId="1" fontId="0" fillId="0" borderId="11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2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0" fillId="0" borderId="0" xfId="0" applyAlignment="1">
      <alignment horizontal="center"/>
    </xf>
    <xf numFmtId="9" fontId="0" fillId="0" borderId="0" xfId="0" applyNumberFormat="1" applyAlignment="1">
      <alignment/>
    </xf>
    <xf numFmtId="1" fontId="0" fillId="0" borderId="24" xfId="0" applyNumberFormat="1" applyBorder="1" applyAlignment="1">
      <alignment/>
    </xf>
    <xf numFmtId="0" fontId="0" fillId="0" borderId="0" xfId="0" applyBorder="1" applyAlignment="1">
      <alignment horizontal="center"/>
    </xf>
    <xf numFmtId="1" fontId="2" fillId="0" borderId="25" xfId="0" applyNumberFormat="1" applyFont="1" applyBorder="1" applyAlignment="1">
      <alignment/>
    </xf>
    <xf numFmtId="1" fontId="2" fillId="0" borderId="14" xfId="0" applyNumberFormat="1" applyFont="1" applyBorder="1" applyAlignment="1">
      <alignment/>
    </xf>
    <xf numFmtId="0" fontId="2" fillId="0" borderId="26" xfId="0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27" xfId="0" applyNumberFormat="1" applyBorder="1" applyAlignment="1">
      <alignment/>
    </xf>
    <xf numFmtId="1" fontId="0" fillId="0" borderId="28" xfId="0" applyNumberFormat="1" applyBorder="1" applyAlignment="1">
      <alignment/>
    </xf>
    <xf numFmtId="164" fontId="0" fillId="0" borderId="10" xfId="0" applyNumberFormat="1" applyBorder="1" applyAlignment="1">
      <alignment/>
    </xf>
    <xf numFmtId="10" fontId="0" fillId="0" borderId="0" xfId="0" applyNumberFormat="1" applyAlignment="1">
      <alignment/>
    </xf>
    <xf numFmtId="164" fontId="2" fillId="0" borderId="14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ill="1" applyBorder="1" applyAlignment="1">
      <alignment/>
    </xf>
    <xf numFmtId="1" fontId="2" fillId="0" borderId="24" xfId="0" applyNumberFormat="1" applyFont="1" applyBorder="1" applyAlignment="1">
      <alignment/>
    </xf>
    <xf numFmtId="169" fontId="0" fillId="0" borderId="0" xfId="0" applyNumberFormat="1" applyAlignment="1">
      <alignment/>
    </xf>
    <xf numFmtId="164" fontId="0" fillId="0" borderId="0" xfId="0" applyNumberFormat="1" applyBorder="1" applyAlignment="1">
      <alignment/>
    </xf>
    <xf numFmtId="0" fontId="0" fillId="0" borderId="15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36" sqref="C36"/>
    </sheetView>
  </sheetViews>
  <sheetFormatPr defaultColWidth="9.00390625" defaultRowHeight="12.75"/>
  <cols>
    <col min="1" max="1" width="28.00390625" style="0" customWidth="1"/>
    <col min="2" max="2" width="10.25390625" style="0" customWidth="1"/>
    <col min="3" max="3" width="10.125" style="0" customWidth="1"/>
    <col min="6" max="8" width="12.25390625" style="0" customWidth="1"/>
    <col min="10" max="10" width="17.75390625" style="0" customWidth="1"/>
    <col min="12" max="12" width="11.875" style="0" customWidth="1"/>
  </cols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88">
      <selection activeCell="C9" sqref="C9:C15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138</v>
      </c>
      <c r="C2" s="22"/>
      <c r="D2" s="22"/>
      <c r="E2" s="22"/>
      <c r="F2" s="22"/>
      <c r="G2" s="22"/>
    </row>
    <row r="4" spans="1:8" ht="12.75">
      <c r="A4" s="22" t="s">
        <v>139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140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59"/>
      <c r="B7" s="52" t="s">
        <v>107</v>
      </c>
      <c r="C7" s="52" t="s">
        <v>108</v>
      </c>
      <c r="D7" s="52" t="s">
        <v>109</v>
      </c>
      <c r="E7" s="52" t="s">
        <v>108</v>
      </c>
      <c r="F7" s="52" t="s">
        <v>56</v>
      </c>
      <c r="G7" s="58"/>
      <c r="H7" s="58"/>
    </row>
    <row r="8" spans="1:8" ht="51.75" customHeight="1">
      <c r="A8" s="59"/>
      <c r="B8" s="52"/>
      <c r="C8" s="52"/>
      <c r="D8" s="52"/>
      <c r="E8" s="52"/>
      <c r="F8" s="52"/>
      <c r="G8" s="58"/>
      <c r="H8" s="58"/>
    </row>
    <row r="9" spans="1:8" ht="12.75">
      <c r="A9" s="1" t="s">
        <v>47</v>
      </c>
      <c r="B9" s="1">
        <v>176590.2</v>
      </c>
      <c r="C9" s="1">
        <v>176334.2</v>
      </c>
      <c r="D9" s="8">
        <f aca="true" t="shared" si="0" ref="D9:D15">C9/E9*100</f>
        <v>107.31335935213073</v>
      </c>
      <c r="E9" s="1">
        <v>164317.1</v>
      </c>
      <c r="F9" s="8">
        <f aca="true" t="shared" si="1" ref="F9:F15">C9/B9*100</f>
        <v>99.85503159291966</v>
      </c>
      <c r="G9" s="10"/>
      <c r="H9" s="13"/>
    </row>
    <row r="10" spans="1:8" ht="12.75">
      <c r="A10" s="1" t="s">
        <v>48</v>
      </c>
      <c r="B10" s="1">
        <v>16447.6</v>
      </c>
      <c r="C10" s="1">
        <v>16444.4</v>
      </c>
      <c r="D10" s="8">
        <f t="shared" si="0"/>
        <v>121.95129186319006</v>
      </c>
      <c r="E10" s="1">
        <v>13484.4</v>
      </c>
      <c r="F10" s="8">
        <f t="shared" si="1"/>
        <v>99.98054427393664</v>
      </c>
      <c r="G10" s="10"/>
      <c r="H10" s="13"/>
    </row>
    <row r="11" spans="1:8" ht="12.75">
      <c r="A11" s="1" t="s">
        <v>49</v>
      </c>
      <c r="B11" s="1">
        <v>6692.7</v>
      </c>
      <c r="C11" s="1">
        <v>6103.9</v>
      </c>
      <c r="D11" s="8">
        <f t="shared" si="0"/>
        <v>186.41847112359892</v>
      </c>
      <c r="E11" s="1">
        <v>3274.3</v>
      </c>
      <c r="F11" s="8">
        <f t="shared" si="1"/>
        <v>91.20235480448848</v>
      </c>
      <c r="G11" s="10"/>
      <c r="H11" s="13"/>
    </row>
    <row r="12" spans="1:8" ht="12.75">
      <c r="A12" s="1" t="s">
        <v>50</v>
      </c>
      <c r="B12" s="1">
        <v>4775.3</v>
      </c>
      <c r="C12" s="1">
        <v>4773.9</v>
      </c>
      <c r="D12" s="8">
        <f t="shared" si="0"/>
        <v>49.55828462872032</v>
      </c>
      <c r="E12" s="1">
        <v>9632.9</v>
      </c>
      <c r="F12" s="8">
        <f t="shared" si="1"/>
        <v>99.97068247021129</v>
      </c>
      <c r="G12" s="10"/>
      <c r="H12" s="13"/>
    </row>
    <row r="13" spans="1:8" ht="12.75">
      <c r="A13" s="1" t="s">
        <v>51</v>
      </c>
      <c r="B13" s="1">
        <v>10180</v>
      </c>
      <c r="C13" s="1">
        <v>10180</v>
      </c>
      <c r="D13" s="8">
        <f t="shared" si="0"/>
        <v>577.4248440158821</v>
      </c>
      <c r="E13" s="1">
        <v>1763</v>
      </c>
      <c r="F13" s="8">
        <f t="shared" si="1"/>
        <v>100</v>
      </c>
      <c r="G13" s="10"/>
      <c r="H13" s="13"/>
    </row>
    <row r="14" spans="1:8" ht="12.75">
      <c r="A14" s="1" t="s">
        <v>45</v>
      </c>
      <c r="B14" s="1">
        <v>25375</v>
      </c>
      <c r="C14" s="1">
        <v>25375</v>
      </c>
      <c r="D14" s="8">
        <f t="shared" si="0"/>
        <v>151.48439785324965</v>
      </c>
      <c r="E14" s="1">
        <v>16750.9</v>
      </c>
      <c r="F14" s="8">
        <f t="shared" si="1"/>
        <v>100</v>
      </c>
      <c r="G14" s="10"/>
      <c r="H14" s="13"/>
    </row>
    <row r="15" spans="1:8" ht="12.75">
      <c r="A15" s="1" t="s">
        <v>96</v>
      </c>
      <c r="B15" s="1">
        <v>986</v>
      </c>
      <c r="C15" s="1">
        <v>986</v>
      </c>
      <c r="D15" s="8">
        <f t="shared" si="0"/>
        <v>98.40319361277446</v>
      </c>
      <c r="E15" s="1">
        <v>1002</v>
      </c>
      <c r="F15" s="8">
        <f t="shared" si="1"/>
        <v>100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2010</v>
      </c>
      <c r="C19" s="21">
        <v>2009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813</v>
      </c>
      <c r="C20" s="1">
        <v>746</v>
      </c>
      <c r="D20" s="8">
        <f>B20/C20*100</f>
        <v>108.98123324396782</v>
      </c>
      <c r="E20" s="13"/>
      <c r="F20" s="13">
        <v>363</v>
      </c>
    </row>
    <row r="21" spans="1:6" ht="12.75">
      <c r="A21" s="7" t="s">
        <v>62</v>
      </c>
      <c r="B21" s="1">
        <v>4244.7</v>
      </c>
      <c r="C21" s="1">
        <v>3463.9</v>
      </c>
      <c r="D21" s="8">
        <f>B21/C21*100</f>
        <v>122.54106642801466</v>
      </c>
      <c r="E21" s="13"/>
      <c r="F21" s="13"/>
    </row>
    <row r="22" spans="1:6" ht="25.5">
      <c r="A22" s="7" t="s">
        <v>63</v>
      </c>
      <c r="B22" s="1">
        <v>5221</v>
      </c>
      <c r="C22" s="1">
        <v>4643.3</v>
      </c>
      <c r="D22" s="8">
        <f>B22/C22*100</f>
        <v>112.44158249520815</v>
      </c>
      <c r="E22" s="13"/>
      <c r="F22" s="13"/>
    </row>
    <row r="23" spans="1:6" ht="25.5">
      <c r="A23" s="7" t="s">
        <v>64</v>
      </c>
      <c r="B23" s="1"/>
      <c r="C23" s="1">
        <v>687</v>
      </c>
      <c r="D23" s="8">
        <f>B23/C23*100</f>
        <v>0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7.5</v>
      </c>
      <c r="C26" s="1">
        <v>3.3</v>
      </c>
      <c r="D26" s="1">
        <v>12.5</v>
      </c>
      <c r="E26" s="1">
        <v>5.7</v>
      </c>
      <c r="F26" s="10"/>
      <c r="G26" s="10"/>
    </row>
    <row r="27" spans="1:7" ht="12.75">
      <c r="A27" s="23" t="s">
        <v>71</v>
      </c>
      <c r="B27" s="1">
        <v>4.2</v>
      </c>
      <c r="C27" s="1">
        <v>3.4</v>
      </c>
      <c r="D27" s="40">
        <v>9</v>
      </c>
      <c r="E27" s="1">
        <v>8.5</v>
      </c>
      <c r="F27" s="10"/>
      <c r="G27" s="10"/>
    </row>
    <row r="28" spans="1:7" ht="12.75">
      <c r="A28" s="23" t="s">
        <v>72</v>
      </c>
      <c r="B28" s="1">
        <v>1.2</v>
      </c>
      <c r="C28" s="1"/>
      <c r="D28" s="1">
        <v>2.6</v>
      </c>
      <c r="E28" s="1"/>
      <c r="F28" s="10"/>
      <c r="G28" s="10"/>
    </row>
    <row r="30" spans="1:7" ht="12.75">
      <c r="A30" s="60" t="s">
        <v>125</v>
      </c>
      <c r="B30" s="60"/>
      <c r="C30" s="60"/>
      <c r="D30" s="60"/>
      <c r="E30" s="60"/>
      <c r="F30" s="60"/>
      <c r="G30" s="60"/>
    </row>
    <row r="32" ht="12.75">
      <c r="A32" s="22" t="s">
        <v>79</v>
      </c>
    </row>
    <row r="33" spans="1:3" ht="12.75">
      <c r="A33" s="22" t="s">
        <v>74</v>
      </c>
      <c r="B33">
        <v>2844</v>
      </c>
      <c r="C33" t="s">
        <v>81</v>
      </c>
    </row>
    <row r="34" spans="1:3" ht="12.75">
      <c r="A34" s="22" t="s">
        <v>75</v>
      </c>
      <c r="B34">
        <v>5414</v>
      </c>
      <c r="C34" t="s">
        <v>81</v>
      </c>
    </row>
    <row r="35" spans="1:3" ht="12.75">
      <c r="A35" s="22" t="s">
        <v>76</v>
      </c>
      <c r="B35">
        <v>24898</v>
      </c>
      <c r="C35" t="s">
        <v>81</v>
      </c>
    </row>
    <row r="36" spans="1:3" ht="12.75">
      <c r="A36" s="22" t="s">
        <v>77</v>
      </c>
      <c r="B36">
        <v>852</v>
      </c>
      <c r="C36" t="s">
        <v>81</v>
      </c>
    </row>
    <row r="37" spans="1:3" ht="12.75">
      <c r="A37" s="22" t="s">
        <v>78</v>
      </c>
      <c r="C37" t="s">
        <v>81</v>
      </c>
    </row>
    <row r="38" spans="1:3" ht="12.75">
      <c r="A38" s="22" t="s">
        <v>80</v>
      </c>
      <c r="B38">
        <v>3812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53"/>
      <c r="B42" s="52" t="s">
        <v>27</v>
      </c>
      <c r="C42" s="52" t="s">
        <v>40</v>
      </c>
      <c r="D42" s="55" t="s">
        <v>41</v>
      </c>
      <c r="E42" s="56" t="s">
        <v>117</v>
      </c>
      <c r="F42" s="56" t="s">
        <v>118</v>
      </c>
      <c r="G42" s="52" t="s">
        <v>102</v>
      </c>
      <c r="H42" s="52" t="s">
        <v>44</v>
      </c>
    </row>
    <row r="43" spans="1:8" ht="42" customHeight="1">
      <c r="A43" s="54"/>
      <c r="B43" s="52"/>
      <c r="C43" s="52"/>
      <c r="D43" s="55"/>
      <c r="E43" s="57"/>
      <c r="F43" s="57"/>
      <c r="G43" s="52"/>
      <c r="H43" s="52"/>
    </row>
    <row r="44" spans="1:10" ht="12.75">
      <c r="A44" s="1" t="s">
        <v>0</v>
      </c>
      <c r="B44" s="1">
        <v>22496.6</v>
      </c>
      <c r="C44" s="6">
        <v>732</v>
      </c>
      <c r="D44" s="6">
        <v>718</v>
      </c>
      <c r="E44" s="6"/>
      <c r="F44" s="6"/>
      <c r="G44" s="17">
        <f aca="true" t="shared" si="2" ref="G44:G50">B44/(((C44*8)+(D44*4))/12+(E44+F44)/2)*1000</f>
        <v>30930.247479376714</v>
      </c>
      <c r="H44" s="8">
        <f aca="true" t="shared" si="3" ref="H44:H84">G44/12</f>
        <v>2577.520623281393</v>
      </c>
      <c r="J44" s="13"/>
    </row>
    <row r="45" spans="1:10" ht="12.75">
      <c r="A45" s="1" t="s">
        <v>4</v>
      </c>
      <c r="B45" s="1">
        <v>7280.1</v>
      </c>
      <c r="C45" s="6">
        <v>126</v>
      </c>
      <c r="D45" s="6">
        <v>126</v>
      </c>
      <c r="E45" s="6">
        <v>12</v>
      </c>
      <c r="F45" s="6">
        <v>20</v>
      </c>
      <c r="G45" s="17">
        <f t="shared" si="2"/>
        <v>51268.309859154935</v>
      </c>
      <c r="H45" s="8">
        <f t="shared" si="3"/>
        <v>4272.359154929578</v>
      </c>
      <c r="J45" s="13"/>
    </row>
    <row r="46" spans="1:12" ht="12.75">
      <c r="A46" s="1" t="s">
        <v>1</v>
      </c>
      <c r="B46" s="1">
        <v>13120</v>
      </c>
      <c r="C46" s="6">
        <v>421</v>
      </c>
      <c r="D46" s="6">
        <v>407</v>
      </c>
      <c r="E46" s="6"/>
      <c r="F46" s="6"/>
      <c r="G46" s="17">
        <f t="shared" si="2"/>
        <v>31513.210568454768</v>
      </c>
      <c r="H46" s="8">
        <f t="shared" si="3"/>
        <v>2626.100880704564</v>
      </c>
      <c r="J46" s="13"/>
      <c r="L46" s="37"/>
    </row>
    <row r="47" spans="1:10" ht="12.75">
      <c r="A47" s="1" t="s">
        <v>5</v>
      </c>
      <c r="B47" s="1">
        <v>5273.9</v>
      </c>
      <c r="C47" s="6">
        <v>134</v>
      </c>
      <c r="D47" s="6">
        <v>119</v>
      </c>
      <c r="E47" s="6">
        <v>21</v>
      </c>
      <c r="F47" s="6">
        <v>19</v>
      </c>
      <c r="G47" s="17">
        <f t="shared" si="2"/>
        <v>35395.30201342281</v>
      </c>
      <c r="H47" s="8">
        <f t="shared" si="3"/>
        <v>2949.608501118568</v>
      </c>
      <c r="J47" s="13"/>
    </row>
    <row r="48" spans="1:12" ht="12.75">
      <c r="A48" s="2" t="s">
        <v>2</v>
      </c>
      <c r="B48" s="2">
        <v>6838.5</v>
      </c>
      <c r="C48" s="11">
        <v>172</v>
      </c>
      <c r="D48" s="11">
        <v>179</v>
      </c>
      <c r="E48" s="11"/>
      <c r="F48" s="11"/>
      <c r="G48" s="17">
        <f t="shared" si="2"/>
        <v>39226.57743785851</v>
      </c>
      <c r="H48" s="24">
        <f t="shared" si="3"/>
        <v>3268.881453154876</v>
      </c>
      <c r="J48" s="13"/>
      <c r="L48" s="37"/>
    </row>
    <row r="49" spans="1:12" ht="13.5" thickBot="1">
      <c r="A49" s="2" t="s">
        <v>26</v>
      </c>
      <c r="B49" s="2">
        <v>3130.8</v>
      </c>
      <c r="C49" s="11">
        <v>99</v>
      </c>
      <c r="D49" s="11">
        <v>86</v>
      </c>
      <c r="E49" s="11"/>
      <c r="F49" s="11"/>
      <c r="G49" s="38">
        <f t="shared" si="2"/>
        <v>33071.83098591549</v>
      </c>
      <c r="H49" s="24">
        <f t="shared" si="3"/>
        <v>2755.9859154929577</v>
      </c>
      <c r="J49" s="13"/>
      <c r="L49" s="37"/>
    </row>
    <row r="50" spans="1:12" ht="13.5" thickBot="1">
      <c r="A50" s="4" t="s">
        <v>28</v>
      </c>
      <c r="B50" s="5">
        <f>SUM(B44:B49)</f>
        <v>58139.9</v>
      </c>
      <c r="C50" s="9">
        <f>SUM(C44:C49)</f>
        <v>1684</v>
      </c>
      <c r="D50" s="9">
        <f>SUM(D44:D49)</f>
        <v>1635</v>
      </c>
      <c r="E50" s="20">
        <f>SUM(E44:E49)</f>
        <v>33</v>
      </c>
      <c r="F50" s="20">
        <f>SUM(F44:F49)</f>
        <v>39</v>
      </c>
      <c r="G50" s="31">
        <f t="shared" si="2"/>
        <v>34126.33535511642</v>
      </c>
      <c r="H50" s="33">
        <f t="shared" si="3"/>
        <v>2843.861279593035</v>
      </c>
      <c r="J50" s="13"/>
      <c r="L50" s="37"/>
    </row>
    <row r="51" spans="1:10" ht="12.75">
      <c r="A51" s="3" t="s">
        <v>3</v>
      </c>
      <c r="B51" s="3">
        <v>7922</v>
      </c>
      <c r="C51" s="12">
        <v>160</v>
      </c>
      <c r="D51" s="12">
        <v>169</v>
      </c>
      <c r="E51" s="12"/>
      <c r="F51" s="12"/>
      <c r="G51" s="17">
        <f aca="true" t="shared" si="4" ref="G51:G71">B51/(((C51*8)+(D51*4))/12+(E51+F51)/2)*1000</f>
        <v>48601.226993865035</v>
      </c>
      <c r="H51" s="25">
        <f t="shared" si="3"/>
        <v>4050.102249488753</v>
      </c>
      <c r="J51" s="13"/>
    </row>
    <row r="52" spans="1:12" ht="12.75">
      <c r="A52" s="1" t="s">
        <v>6</v>
      </c>
      <c r="B52" s="1">
        <v>9713.8</v>
      </c>
      <c r="C52" s="6">
        <v>134</v>
      </c>
      <c r="D52" s="6">
        <v>130</v>
      </c>
      <c r="E52" s="6">
        <v>36</v>
      </c>
      <c r="F52" s="6">
        <v>36</v>
      </c>
      <c r="G52" s="17">
        <f t="shared" si="4"/>
        <v>57591.69960474309</v>
      </c>
      <c r="H52" s="25">
        <f t="shared" si="3"/>
        <v>4799.308300395257</v>
      </c>
      <c r="J52" s="13"/>
      <c r="L52" s="37"/>
    </row>
    <row r="53" spans="1:12" ht="12.75">
      <c r="A53" s="1" t="s">
        <v>7</v>
      </c>
      <c r="B53" s="1">
        <v>7777</v>
      </c>
      <c r="C53" s="6">
        <v>154</v>
      </c>
      <c r="D53" s="6">
        <v>150</v>
      </c>
      <c r="E53" s="6"/>
      <c r="F53" s="6"/>
      <c r="G53" s="17">
        <f t="shared" si="4"/>
        <v>50941.0480349345</v>
      </c>
      <c r="H53" s="25">
        <f t="shared" si="3"/>
        <v>4245.087336244542</v>
      </c>
      <c r="J53" s="13"/>
      <c r="L53" s="37"/>
    </row>
    <row r="54" spans="1:12" ht="12.75">
      <c r="A54" s="1" t="s">
        <v>15</v>
      </c>
      <c r="B54" s="1">
        <v>6797.1</v>
      </c>
      <c r="C54" s="6">
        <v>58</v>
      </c>
      <c r="D54" s="6">
        <v>59</v>
      </c>
      <c r="E54" s="6">
        <v>21</v>
      </c>
      <c r="F54" s="6">
        <v>23</v>
      </c>
      <c r="G54" s="17">
        <f t="shared" si="4"/>
        <v>84611.20331950206</v>
      </c>
      <c r="H54" s="25">
        <f t="shared" si="3"/>
        <v>7050.933609958505</v>
      </c>
      <c r="J54" s="13"/>
      <c r="L54" s="37"/>
    </row>
    <row r="55" spans="1:12" ht="12.75">
      <c r="A55" s="1" t="s">
        <v>16</v>
      </c>
      <c r="B55" s="1">
        <v>7834.2</v>
      </c>
      <c r="C55" s="6">
        <v>81</v>
      </c>
      <c r="D55" s="6">
        <v>79</v>
      </c>
      <c r="E55" s="6">
        <v>26</v>
      </c>
      <c r="F55" s="6">
        <v>24</v>
      </c>
      <c r="G55" s="17">
        <f t="shared" si="4"/>
        <v>74375.31645569621</v>
      </c>
      <c r="H55" s="25">
        <f t="shared" si="3"/>
        <v>6197.943037974685</v>
      </c>
      <c r="J55" s="13"/>
      <c r="L55" s="37"/>
    </row>
    <row r="56" spans="1:12" ht="12.75">
      <c r="A56" s="1" t="s">
        <v>9</v>
      </c>
      <c r="B56" s="1">
        <v>6005.1</v>
      </c>
      <c r="C56" s="6">
        <v>86</v>
      </c>
      <c r="D56" s="6">
        <v>90</v>
      </c>
      <c r="E56" s="6">
        <v>26</v>
      </c>
      <c r="F56" s="6">
        <v>26</v>
      </c>
      <c r="G56" s="17">
        <f t="shared" si="4"/>
        <v>52986.17647058824</v>
      </c>
      <c r="H56" s="25">
        <f t="shared" si="3"/>
        <v>4415.514705882353</v>
      </c>
      <c r="J56" s="13"/>
      <c r="L56" s="37"/>
    </row>
    <row r="57" spans="1:12" ht="12.75">
      <c r="A57" s="1" t="s">
        <v>10</v>
      </c>
      <c r="B57" s="1">
        <v>5587.4</v>
      </c>
      <c r="C57" s="6">
        <v>66</v>
      </c>
      <c r="D57" s="6">
        <v>70</v>
      </c>
      <c r="E57" s="6">
        <v>25</v>
      </c>
      <c r="F57" s="6">
        <v>25</v>
      </c>
      <c r="G57" s="17">
        <f t="shared" si="4"/>
        <v>60513.35740072202</v>
      </c>
      <c r="H57" s="25">
        <f t="shared" si="3"/>
        <v>5042.779783393502</v>
      </c>
      <c r="J57" s="13"/>
      <c r="L57" s="37"/>
    </row>
    <row r="58" spans="1:12" ht="12.75">
      <c r="A58" s="1" t="s">
        <v>11</v>
      </c>
      <c r="B58" s="1">
        <v>5815</v>
      </c>
      <c r="C58" s="6">
        <v>63</v>
      </c>
      <c r="D58" s="6">
        <v>56</v>
      </c>
      <c r="E58" s="6">
        <v>21</v>
      </c>
      <c r="F58" s="6">
        <v>21</v>
      </c>
      <c r="G58" s="17">
        <f t="shared" si="4"/>
        <v>71204.08163265308</v>
      </c>
      <c r="H58" s="25">
        <f t="shared" si="3"/>
        <v>5933.673469387756</v>
      </c>
      <c r="J58" s="13"/>
      <c r="L58" s="37"/>
    </row>
    <row r="59" spans="1:12" ht="12.75">
      <c r="A59" s="1" t="s">
        <v>12</v>
      </c>
      <c r="B59" s="1">
        <v>6256</v>
      </c>
      <c r="C59" s="6">
        <v>63</v>
      </c>
      <c r="D59" s="6">
        <v>57</v>
      </c>
      <c r="E59" s="6">
        <v>21</v>
      </c>
      <c r="F59" s="6">
        <v>19</v>
      </c>
      <c r="G59" s="17">
        <f t="shared" si="4"/>
        <v>77234.56790123456</v>
      </c>
      <c r="H59" s="25">
        <f t="shared" si="3"/>
        <v>6436.213991769547</v>
      </c>
      <c r="J59" s="13"/>
      <c r="L59" s="37"/>
    </row>
    <row r="60" spans="1:12" ht="12.75">
      <c r="A60" s="1" t="s">
        <v>13</v>
      </c>
      <c r="B60" s="1">
        <v>4632.7</v>
      </c>
      <c r="C60" s="6">
        <v>44</v>
      </c>
      <c r="D60" s="6">
        <v>44</v>
      </c>
      <c r="E60" s="6">
        <v>16</v>
      </c>
      <c r="F60" s="6">
        <v>20</v>
      </c>
      <c r="G60" s="17">
        <f t="shared" si="4"/>
        <v>74720.96774193548</v>
      </c>
      <c r="H60" s="25">
        <f t="shared" si="3"/>
        <v>6226.747311827957</v>
      </c>
      <c r="J60" s="13"/>
      <c r="L60" s="37"/>
    </row>
    <row r="61" spans="1:12" ht="12.75">
      <c r="A61" s="1" t="s">
        <v>14</v>
      </c>
      <c r="B61" s="1">
        <v>6698</v>
      </c>
      <c r="C61" s="6">
        <v>89</v>
      </c>
      <c r="D61" s="6">
        <v>84</v>
      </c>
      <c r="E61" s="6"/>
      <c r="F61" s="6"/>
      <c r="G61" s="17">
        <f t="shared" si="4"/>
        <v>76694.65648854962</v>
      </c>
      <c r="H61" s="25">
        <f t="shared" si="3"/>
        <v>6391.221374045802</v>
      </c>
      <c r="J61" s="13"/>
      <c r="L61" s="37"/>
    </row>
    <row r="62" spans="1:12" ht="12.75">
      <c r="A62" s="1" t="s">
        <v>8</v>
      </c>
      <c r="B62" s="1">
        <v>6605.3</v>
      </c>
      <c r="C62" s="6">
        <v>90</v>
      </c>
      <c r="D62" s="6">
        <v>91</v>
      </c>
      <c r="E62" s="6">
        <v>28</v>
      </c>
      <c r="F62" s="6">
        <v>30</v>
      </c>
      <c r="G62" s="17">
        <f t="shared" si="4"/>
        <v>55351.675977653635</v>
      </c>
      <c r="H62" s="25">
        <f t="shared" si="3"/>
        <v>4612.639664804469</v>
      </c>
      <c r="J62" s="13"/>
      <c r="L62" s="37"/>
    </row>
    <row r="63" spans="1:12" ht="12.75">
      <c r="A63" s="1" t="s">
        <v>17</v>
      </c>
      <c r="B63" s="1">
        <v>4758.8</v>
      </c>
      <c r="C63" s="6">
        <v>45</v>
      </c>
      <c r="D63" s="6">
        <v>43</v>
      </c>
      <c r="E63" s="6">
        <v>22</v>
      </c>
      <c r="F63" s="6">
        <v>21</v>
      </c>
      <c r="G63" s="17">
        <f t="shared" si="4"/>
        <v>72285.56962025315</v>
      </c>
      <c r="H63" s="25">
        <f t="shared" si="3"/>
        <v>6023.79746835443</v>
      </c>
      <c r="J63" s="13"/>
      <c r="L63" s="37"/>
    </row>
    <row r="64" spans="1:12" ht="12.75">
      <c r="A64" s="1" t="s">
        <v>18</v>
      </c>
      <c r="B64" s="1">
        <v>2446.5</v>
      </c>
      <c r="C64" s="6">
        <v>24</v>
      </c>
      <c r="D64" s="6">
        <v>25</v>
      </c>
      <c r="E64" s="6">
        <v>8</v>
      </c>
      <c r="F64" s="6">
        <v>10</v>
      </c>
      <c r="G64" s="17">
        <f t="shared" si="4"/>
        <v>73395.00000000001</v>
      </c>
      <c r="H64" s="25">
        <f t="shared" si="3"/>
        <v>6116.250000000001</v>
      </c>
      <c r="J64" s="13"/>
      <c r="L64" s="37"/>
    </row>
    <row r="65" spans="1:12" ht="12.75">
      <c r="A65" s="1" t="s">
        <v>19</v>
      </c>
      <c r="B65" s="1">
        <v>2483</v>
      </c>
      <c r="C65" s="6">
        <v>23</v>
      </c>
      <c r="D65" s="6">
        <v>25</v>
      </c>
      <c r="E65" s="6">
        <v>9</v>
      </c>
      <c r="F65" s="6">
        <v>9</v>
      </c>
      <c r="G65" s="17">
        <f t="shared" si="4"/>
        <v>76010.20408163263</v>
      </c>
      <c r="H65" s="25">
        <f t="shared" si="3"/>
        <v>6334.183673469386</v>
      </c>
      <c r="J65" s="13"/>
      <c r="L65" s="37"/>
    </row>
    <row r="66" spans="1:12" ht="12.75">
      <c r="A66" s="1" t="s">
        <v>20</v>
      </c>
      <c r="B66" s="1">
        <v>2880.3</v>
      </c>
      <c r="C66" s="6">
        <v>25</v>
      </c>
      <c r="D66" s="6">
        <v>30</v>
      </c>
      <c r="E66" s="6">
        <v>13</v>
      </c>
      <c r="F66" s="6">
        <v>13</v>
      </c>
      <c r="G66" s="17">
        <f t="shared" si="4"/>
        <v>72612.60504201679</v>
      </c>
      <c r="H66" s="25">
        <f t="shared" si="3"/>
        <v>6051.050420168066</v>
      </c>
      <c r="J66" s="13"/>
      <c r="L66" s="37"/>
    </row>
    <row r="67" spans="1:12" ht="12.75">
      <c r="A67" s="1" t="s">
        <v>21</v>
      </c>
      <c r="B67" s="1">
        <v>3439.8</v>
      </c>
      <c r="C67" s="6">
        <v>43</v>
      </c>
      <c r="D67" s="6">
        <v>44</v>
      </c>
      <c r="E67" s="6"/>
      <c r="F67" s="6"/>
      <c r="G67" s="17">
        <f t="shared" si="4"/>
        <v>79380</v>
      </c>
      <c r="H67" s="25">
        <f t="shared" si="3"/>
        <v>6615</v>
      </c>
      <c r="J67" s="13"/>
      <c r="L67" s="37"/>
    </row>
    <row r="68" spans="1:12" ht="12.75">
      <c r="A68" s="1" t="s">
        <v>22</v>
      </c>
      <c r="B68" s="1">
        <v>6879.9</v>
      </c>
      <c r="C68" s="6">
        <v>64</v>
      </c>
      <c r="D68" s="6">
        <v>73</v>
      </c>
      <c r="E68" s="6">
        <v>31</v>
      </c>
      <c r="F68" s="6">
        <v>24</v>
      </c>
      <c r="G68" s="17">
        <f t="shared" si="4"/>
        <v>72803.1746031746</v>
      </c>
      <c r="H68" s="25">
        <f t="shared" si="3"/>
        <v>6066.931216931217</v>
      </c>
      <c r="J68" s="13"/>
      <c r="L68" s="37"/>
    </row>
    <row r="69" spans="1:12" ht="12.75">
      <c r="A69" s="1" t="s">
        <v>23</v>
      </c>
      <c r="B69" s="1">
        <v>1720.5</v>
      </c>
      <c r="C69" s="6">
        <v>11</v>
      </c>
      <c r="D69" s="6">
        <v>11</v>
      </c>
      <c r="E69" s="6">
        <v>13</v>
      </c>
      <c r="F69" s="6">
        <v>14</v>
      </c>
      <c r="G69" s="17">
        <f t="shared" si="4"/>
        <v>70224.48979591837</v>
      </c>
      <c r="H69" s="25">
        <f t="shared" si="3"/>
        <v>5852.040816326531</v>
      </c>
      <c r="J69" s="13"/>
      <c r="L69" s="37"/>
    </row>
    <row r="70" spans="1:12" ht="12.75">
      <c r="A70" s="1" t="s">
        <v>24</v>
      </c>
      <c r="B70" s="1">
        <v>1046</v>
      </c>
      <c r="C70" s="6">
        <v>9</v>
      </c>
      <c r="D70" s="6">
        <v>10</v>
      </c>
      <c r="E70" s="6">
        <v>6</v>
      </c>
      <c r="F70" s="6">
        <v>6</v>
      </c>
      <c r="G70" s="17">
        <f t="shared" si="4"/>
        <v>68217.39130434782</v>
      </c>
      <c r="H70" s="25">
        <f t="shared" si="3"/>
        <v>5684.782608695652</v>
      </c>
      <c r="J70" s="13"/>
      <c r="L70" s="37"/>
    </row>
    <row r="71" spans="1:12" ht="13.5" thickBot="1">
      <c r="A71" s="1" t="s">
        <v>25</v>
      </c>
      <c r="B71" s="1">
        <v>1237.8</v>
      </c>
      <c r="C71" s="6">
        <v>11</v>
      </c>
      <c r="D71" s="6">
        <v>11</v>
      </c>
      <c r="E71" s="11">
        <v>4</v>
      </c>
      <c r="F71" s="11">
        <v>3</v>
      </c>
      <c r="G71" s="38">
        <f t="shared" si="4"/>
        <v>85365.5172413793</v>
      </c>
      <c r="H71" s="25">
        <f t="shared" si="3"/>
        <v>7113.793103448275</v>
      </c>
      <c r="J71" s="13"/>
      <c r="L71" s="37"/>
    </row>
    <row r="72" spans="1:12" ht="13.5" thickBot="1">
      <c r="A72" s="4" t="s">
        <v>28</v>
      </c>
      <c r="B72" s="5">
        <f>SUM(B51:B71)</f>
        <v>108536.20000000001</v>
      </c>
      <c r="C72" s="9">
        <f>SUM(C51:C71)</f>
        <v>1343</v>
      </c>
      <c r="D72" s="9">
        <f>SUM(D51:D71)</f>
        <v>1351</v>
      </c>
      <c r="E72" s="20">
        <f>SUM(E51:E71)</f>
        <v>326</v>
      </c>
      <c r="F72" s="18">
        <f>SUM(F51:F71)</f>
        <v>324</v>
      </c>
      <c r="G72" s="31">
        <f>B72/(((C72*8)+(D72*4))/12+(E72+F72)/2)*1000</f>
        <v>64965.80207501995</v>
      </c>
      <c r="H72" s="33">
        <f t="shared" si="3"/>
        <v>5413.816839584996</v>
      </c>
      <c r="J72" s="13"/>
      <c r="L72" s="37"/>
    </row>
    <row r="73" spans="1:12" ht="13.5" thickBot="1">
      <c r="A73" s="27" t="s">
        <v>103</v>
      </c>
      <c r="B73" s="28">
        <f>B50+B72</f>
        <v>166676.1</v>
      </c>
      <c r="C73" s="28">
        <f>C50+C72</f>
        <v>3027</v>
      </c>
      <c r="D73" s="28">
        <f>D50+D72</f>
        <v>2986</v>
      </c>
      <c r="E73" s="28">
        <f>E50+E72</f>
        <v>359</v>
      </c>
      <c r="F73" s="35">
        <f>F50+F72</f>
        <v>363</v>
      </c>
      <c r="G73" s="31">
        <f>B73/(((C73*8)+(D73*4))/12+(E73+F73)/2)*1000</f>
        <v>49395.26820112615</v>
      </c>
      <c r="H73" s="33">
        <f t="shared" si="3"/>
        <v>4116.2723500938455</v>
      </c>
      <c r="J73" s="13"/>
      <c r="L73" s="13"/>
    </row>
    <row r="74" spans="1:8" ht="12.75">
      <c r="A74" s="3" t="s">
        <v>29</v>
      </c>
      <c r="B74" s="3">
        <v>11158.7</v>
      </c>
      <c r="C74" s="12">
        <v>269</v>
      </c>
      <c r="D74" s="12">
        <v>284</v>
      </c>
      <c r="E74" s="12"/>
      <c r="F74" s="12"/>
      <c r="G74" s="17">
        <f>B74/((C74+D74)/2)*1000</f>
        <v>40356.962025316454</v>
      </c>
      <c r="H74" s="25">
        <f t="shared" si="3"/>
        <v>3363.080168776371</v>
      </c>
    </row>
    <row r="75" spans="1:8" ht="12.75">
      <c r="A75" s="1" t="s">
        <v>30</v>
      </c>
      <c r="B75" s="1">
        <v>4447.9</v>
      </c>
      <c r="C75" s="6">
        <v>96</v>
      </c>
      <c r="D75" s="6">
        <v>104</v>
      </c>
      <c r="E75" s="6"/>
      <c r="F75" s="6"/>
      <c r="G75" s="17">
        <f aca="true" t="shared" si="5" ref="G75:G80">B75/((C75+D75)/2)*1000</f>
        <v>44479</v>
      </c>
      <c r="H75" s="8">
        <f t="shared" si="3"/>
        <v>3706.5833333333335</v>
      </c>
    </row>
    <row r="76" spans="1:8" ht="12.75">
      <c r="A76" s="1" t="s">
        <v>31</v>
      </c>
      <c r="B76" s="1">
        <v>4568.3</v>
      </c>
      <c r="C76" s="6">
        <v>103</v>
      </c>
      <c r="D76" s="6">
        <v>108</v>
      </c>
      <c r="E76" s="6"/>
      <c r="F76" s="6"/>
      <c r="G76" s="17">
        <f t="shared" si="5"/>
        <v>43301.42180094787</v>
      </c>
      <c r="H76" s="8">
        <f t="shared" si="3"/>
        <v>3608.451816745656</v>
      </c>
    </row>
    <row r="77" spans="1:8" ht="12.75">
      <c r="A77" s="1" t="s">
        <v>32</v>
      </c>
      <c r="B77" s="1">
        <v>3608.6</v>
      </c>
      <c r="C77" s="6">
        <v>68</v>
      </c>
      <c r="D77" s="6">
        <v>82</v>
      </c>
      <c r="E77" s="6"/>
      <c r="F77" s="6"/>
      <c r="G77" s="17">
        <f t="shared" si="5"/>
        <v>48114.666666666664</v>
      </c>
      <c r="H77" s="8">
        <f t="shared" si="3"/>
        <v>4009.555555555555</v>
      </c>
    </row>
    <row r="78" spans="1:8" ht="12.75">
      <c r="A78" s="1" t="s">
        <v>33</v>
      </c>
      <c r="B78" s="1">
        <v>3890.7</v>
      </c>
      <c r="C78" s="6">
        <v>82</v>
      </c>
      <c r="D78" s="6">
        <v>85</v>
      </c>
      <c r="E78" s="6"/>
      <c r="F78" s="6"/>
      <c r="G78" s="17">
        <f t="shared" si="5"/>
        <v>46595.209580838324</v>
      </c>
      <c r="H78" s="8">
        <f t="shared" si="3"/>
        <v>3882.934131736527</v>
      </c>
    </row>
    <row r="79" spans="1:8" ht="12.75">
      <c r="A79" s="1" t="s">
        <v>34</v>
      </c>
      <c r="B79" s="1">
        <v>3040.4</v>
      </c>
      <c r="C79" s="6">
        <v>40</v>
      </c>
      <c r="D79" s="6">
        <v>43</v>
      </c>
      <c r="E79" s="6"/>
      <c r="F79" s="6"/>
      <c r="G79" s="17">
        <f t="shared" si="5"/>
        <v>73262.65060240963</v>
      </c>
      <c r="H79" s="8">
        <f t="shared" si="3"/>
        <v>6105.220883534136</v>
      </c>
    </row>
    <row r="80" spans="1:8" ht="12.75">
      <c r="A80" s="1" t="s">
        <v>35</v>
      </c>
      <c r="B80" s="1">
        <v>2522.4</v>
      </c>
      <c r="C80" s="6">
        <v>52</v>
      </c>
      <c r="D80" s="6">
        <v>53</v>
      </c>
      <c r="E80" s="6"/>
      <c r="F80" s="6"/>
      <c r="G80" s="17">
        <f t="shared" si="5"/>
        <v>48045.71428571429</v>
      </c>
      <c r="H80" s="8">
        <f t="shared" si="3"/>
        <v>4003.8095238095243</v>
      </c>
    </row>
    <row r="81" spans="1:8" ht="13.5" thickBot="1">
      <c r="A81" s="2" t="s">
        <v>36</v>
      </c>
      <c r="B81" s="2">
        <v>2103.1</v>
      </c>
      <c r="C81" s="11">
        <v>36</v>
      </c>
      <c r="D81" s="11">
        <v>40</v>
      </c>
      <c r="E81" s="11"/>
      <c r="F81" s="11"/>
      <c r="G81" s="38">
        <f>B81/((C81+D81)/2)*1000</f>
        <v>55344.73684210526</v>
      </c>
      <c r="H81" s="24">
        <f t="shared" si="3"/>
        <v>4612.061403508772</v>
      </c>
    </row>
    <row r="82" spans="1:8" ht="13.5" thickBot="1">
      <c r="A82" s="4" t="s">
        <v>39</v>
      </c>
      <c r="B82" s="5">
        <f>SUM(B74:B81)</f>
        <v>35340.1</v>
      </c>
      <c r="C82" s="5">
        <f>SUM(C74:C81)</f>
        <v>746</v>
      </c>
      <c r="D82" s="9">
        <f>SUM(D74:D81)</f>
        <v>799</v>
      </c>
      <c r="E82" s="20"/>
      <c r="F82" s="20"/>
      <c r="G82" s="31">
        <f>B82/((C82+D82)/2)*1000</f>
        <v>45747.70226537217</v>
      </c>
      <c r="H82" s="31">
        <f t="shared" si="3"/>
        <v>3812.308522114348</v>
      </c>
    </row>
    <row r="83" spans="1:8" ht="12.75">
      <c r="A83" s="3" t="s">
        <v>37</v>
      </c>
      <c r="B83" s="3">
        <v>15088.2</v>
      </c>
      <c r="C83" s="12">
        <v>59</v>
      </c>
      <c r="D83" s="12">
        <v>42</v>
      </c>
      <c r="E83" s="12"/>
      <c r="F83" s="12"/>
      <c r="G83" s="17">
        <f>B83/((C83+D83)/2)*1000</f>
        <v>298776.2376237624</v>
      </c>
      <c r="H83" s="25">
        <f t="shared" si="3"/>
        <v>24898.0198019802</v>
      </c>
    </row>
    <row r="84" spans="1:8" ht="13.5" thickBot="1">
      <c r="A84" s="2" t="s">
        <v>38</v>
      </c>
      <c r="B84" s="2">
        <v>5508.7</v>
      </c>
      <c r="C84" s="11">
        <v>551</v>
      </c>
      <c r="D84" s="11">
        <v>526</v>
      </c>
      <c r="E84" s="11"/>
      <c r="F84" s="11"/>
      <c r="G84" s="17">
        <f>B84/((C84+D84)/2)*1000</f>
        <v>10229.712163416898</v>
      </c>
      <c r="H84" s="24">
        <f t="shared" si="3"/>
        <v>852.4760136180748</v>
      </c>
    </row>
    <row r="85" spans="1:8" ht="13.5" thickBot="1">
      <c r="A85" s="4" t="s">
        <v>116</v>
      </c>
      <c r="B85" s="5">
        <f>B73+B82+B83+B84</f>
        <v>222613.10000000003</v>
      </c>
      <c r="C85" s="5">
        <f>C73+C82+C83+C84</f>
        <v>4383</v>
      </c>
      <c r="D85" s="5">
        <f>D73+D82+D83+D84</f>
        <v>4353</v>
      </c>
      <c r="E85" s="5">
        <f>E73+E82+E83+E84</f>
        <v>359</v>
      </c>
      <c r="F85" s="5">
        <f>F73+F82+F83+F84</f>
        <v>363</v>
      </c>
      <c r="G85" s="34">
        <f>(G73+G82+G83+G84)/4</f>
        <v>101037.23006341941</v>
      </c>
      <c r="H85" s="5">
        <f>H73+H82+H83+H84</f>
        <v>33679.07668780647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30">
        <v>0.01</v>
      </c>
      <c r="E93" s="30"/>
      <c r="F93" s="30"/>
    </row>
    <row r="94" spans="1:6" ht="12.75">
      <c r="A94" t="s">
        <v>88</v>
      </c>
      <c r="D94" s="30">
        <v>0.19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141</v>
      </c>
    </row>
    <row r="99" spans="1:3" ht="12.75">
      <c r="A99" t="s">
        <v>71</v>
      </c>
      <c r="C99" t="s">
        <v>142</v>
      </c>
    </row>
    <row r="100" spans="1:3" ht="12.75">
      <c r="A100" t="s">
        <v>76</v>
      </c>
      <c r="C100" t="s">
        <v>143</v>
      </c>
    </row>
    <row r="101" spans="1:3" ht="12.75">
      <c r="A101" t="s">
        <v>90</v>
      </c>
      <c r="C101" t="s">
        <v>144</v>
      </c>
    </row>
    <row r="103" ht="12.75">
      <c r="A103" s="22" t="s">
        <v>91</v>
      </c>
    </row>
    <row r="105" spans="1:2" ht="12.75">
      <c r="A105" t="s">
        <v>74</v>
      </c>
      <c r="B105">
        <v>19.9</v>
      </c>
    </row>
    <row r="106" spans="1:2" ht="12.75">
      <c r="A106" t="s">
        <v>75</v>
      </c>
      <c r="B106">
        <v>8.7</v>
      </c>
    </row>
    <row r="108" spans="1:8" ht="12.75">
      <c r="A108" s="22" t="s">
        <v>145</v>
      </c>
      <c r="G108" s="36">
        <v>11574.8</v>
      </c>
      <c r="H108" t="s">
        <v>120</v>
      </c>
    </row>
    <row r="110" spans="1:7" ht="12.75">
      <c r="A110" t="s">
        <v>101</v>
      </c>
      <c r="C110">
        <v>1165</v>
      </c>
      <c r="G110" s="30">
        <v>0.1</v>
      </c>
    </row>
    <row r="111" spans="1:7" ht="12.75">
      <c r="A111" t="s">
        <v>95</v>
      </c>
      <c r="C111">
        <v>994.5</v>
      </c>
      <c r="G111" s="30">
        <v>0.09</v>
      </c>
    </row>
    <row r="112" spans="1:7" ht="12.75">
      <c r="A112" t="s">
        <v>87</v>
      </c>
      <c r="C112">
        <v>8264.7</v>
      </c>
      <c r="G112" s="30">
        <v>0.71</v>
      </c>
    </row>
    <row r="113" spans="1:7" ht="12.75">
      <c r="A113" t="s">
        <v>88</v>
      </c>
      <c r="C113">
        <v>649.6</v>
      </c>
      <c r="G113" s="30">
        <v>0.06</v>
      </c>
    </row>
    <row r="114" spans="1:7" ht="12.75">
      <c r="A114" t="s">
        <v>94</v>
      </c>
      <c r="C114">
        <v>501</v>
      </c>
      <c r="G114" s="30">
        <v>0.04</v>
      </c>
    </row>
  </sheetData>
  <sheetProtection/>
  <mergeCells count="17">
    <mergeCell ref="H7:H8"/>
    <mergeCell ref="A7:A8"/>
    <mergeCell ref="A30:G30"/>
    <mergeCell ref="B7:B8"/>
    <mergeCell ref="C7:C8"/>
    <mergeCell ref="D7:D8"/>
    <mergeCell ref="G7:G8"/>
    <mergeCell ref="E7:E8"/>
    <mergeCell ref="F7:F8"/>
    <mergeCell ref="H42:H43"/>
    <mergeCell ref="A42:A43"/>
    <mergeCell ref="B42:B43"/>
    <mergeCell ref="C42:C43"/>
    <mergeCell ref="D42:D43"/>
    <mergeCell ref="G42:G43"/>
    <mergeCell ref="E42:E43"/>
    <mergeCell ref="F42:F43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1">
      <selection activeCell="J43" sqref="J43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105</v>
      </c>
      <c r="C2" s="22"/>
      <c r="D2" s="22"/>
      <c r="E2" s="22"/>
      <c r="F2" s="22"/>
      <c r="G2" s="22"/>
    </row>
    <row r="4" spans="1:8" ht="12.75">
      <c r="A4" s="22" t="s">
        <v>106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119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59"/>
      <c r="B7" s="52" t="s">
        <v>107</v>
      </c>
      <c r="C7" s="52" t="s">
        <v>108</v>
      </c>
      <c r="D7" s="52" t="s">
        <v>109</v>
      </c>
      <c r="E7" s="52" t="s">
        <v>53</v>
      </c>
      <c r="F7" s="52" t="s">
        <v>56</v>
      </c>
      <c r="G7" s="58"/>
      <c r="H7" s="58"/>
    </row>
    <row r="8" spans="1:8" ht="51.75" customHeight="1">
      <c r="A8" s="59"/>
      <c r="B8" s="52"/>
      <c r="C8" s="52"/>
      <c r="D8" s="52"/>
      <c r="E8" s="52"/>
      <c r="F8" s="52"/>
      <c r="G8" s="58"/>
      <c r="H8" s="58"/>
    </row>
    <row r="9" spans="1:8" ht="12.75">
      <c r="A9" s="1" t="s">
        <v>47</v>
      </c>
      <c r="B9" s="1">
        <v>166015.6</v>
      </c>
      <c r="C9" s="1">
        <v>164317.1</v>
      </c>
      <c r="D9" s="8">
        <f>C9/E9*100</f>
        <v>139.84291224259837</v>
      </c>
      <c r="E9" s="1">
        <v>117501.2</v>
      </c>
      <c r="F9" s="8">
        <f aca="true" t="shared" si="0" ref="F9:F15">C9/B9*100</f>
        <v>98.97690337534544</v>
      </c>
      <c r="G9" s="10"/>
      <c r="H9" s="13"/>
    </row>
    <row r="10" spans="1:8" ht="12.75">
      <c r="A10" s="1" t="s">
        <v>48</v>
      </c>
      <c r="B10" s="1">
        <v>13598.1</v>
      </c>
      <c r="C10" s="1">
        <v>13484.4</v>
      </c>
      <c r="D10" s="8">
        <f aca="true" t="shared" si="1" ref="D10:D15">C10/E10*100</f>
        <v>127.46866315013328</v>
      </c>
      <c r="E10" s="1">
        <v>10578.6</v>
      </c>
      <c r="F10" s="8">
        <f t="shared" si="0"/>
        <v>99.16385377368897</v>
      </c>
      <c r="G10" s="10"/>
      <c r="H10" s="13"/>
    </row>
    <row r="11" spans="1:8" ht="12.75">
      <c r="A11" s="1" t="s">
        <v>49</v>
      </c>
      <c r="B11" s="1">
        <v>3964.9</v>
      </c>
      <c r="C11" s="1">
        <v>3274.3</v>
      </c>
      <c r="D11" s="8">
        <f t="shared" si="1"/>
        <v>438.0334448160536</v>
      </c>
      <c r="E11" s="1">
        <v>747.5</v>
      </c>
      <c r="F11" s="8">
        <f t="shared" si="0"/>
        <v>82.58215844031376</v>
      </c>
      <c r="G11" s="10"/>
      <c r="H11" s="13"/>
    </row>
    <row r="12" spans="1:8" ht="12.75">
      <c r="A12" s="1" t="s">
        <v>50</v>
      </c>
      <c r="B12" s="1">
        <v>11995.3</v>
      </c>
      <c r="C12" s="1">
        <v>9632.9</v>
      </c>
      <c r="D12" s="8">
        <f t="shared" si="1"/>
        <v>83.07088651259055</v>
      </c>
      <c r="E12" s="1">
        <v>11596</v>
      </c>
      <c r="F12" s="8">
        <f t="shared" si="0"/>
        <v>80.30561970104958</v>
      </c>
      <c r="G12" s="10"/>
      <c r="H12" s="13"/>
    </row>
    <row r="13" spans="1:8" ht="12.75">
      <c r="A13" s="1" t="s">
        <v>51</v>
      </c>
      <c r="B13" s="1">
        <v>1763</v>
      </c>
      <c r="C13" s="1">
        <v>1763</v>
      </c>
      <c r="D13" s="8">
        <f t="shared" si="1"/>
        <v>40.060898018542076</v>
      </c>
      <c r="E13" s="1">
        <v>4400.8</v>
      </c>
      <c r="F13" s="8">
        <f t="shared" si="0"/>
        <v>100</v>
      </c>
      <c r="G13" s="10"/>
      <c r="H13" s="13"/>
    </row>
    <row r="14" spans="1:8" ht="12.75">
      <c r="A14" s="1" t="s">
        <v>45</v>
      </c>
      <c r="B14" s="1">
        <v>20907</v>
      </c>
      <c r="C14" s="1">
        <v>16750.9</v>
      </c>
      <c r="D14" s="8">
        <f t="shared" si="1"/>
        <v>143.6070436541957</v>
      </c>
      <c r="E14" s="1">
        <v>11664.4</v>
      </c>
      <c r="F14" s="8">
        <f t="shared" si="0"/>
        <v>80.12101210121013</v>
      </c>
      <c r="G14" s="10"/>
      <c r="H14" s="13"/>
    </row>
    <row r="15" spans="1:8" ht="12.75">
      <c r="A15" s="1" t="s">
        <v>96</v>
      </c>
      <c r="B15" s="1">
        <v>1000</v>
      </c>
      <c r="C15" s="1">
        <v>1002</v>
      </c>
      <c r="D15" s="8">
        <f t="shared" si="1"/>
        <v>77.07692307692308</v>
      </c>
      <c r="E15" s="1">
        <v>1300</v>
      </c>
      <c r="F15" s="8">
        <f t="shared" si="0"/>
        <v>100.2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2009</v>
      </c>
      <c r="C19" s="21">
        <v>2008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746</v>
      </c>
      <c r="C20" s="1">
        <v>659</v>
      </c>
      <c r="D20" s="8">
        <f>B20/C20*100</f>
        <v>113.20182094081943</v>
      </c>
      <c r="E20" s="13"/>
      <c r="F20" s="13"/>
    </row>
    <row r="21" spans="1:6" ht="12.75">
      <c r="A21" s="7" t="s">
        <v>62</v>
      </c>
      <c r="B21" s="1">
        <v>3463.9</v>
      </c>
      <c r="C21" s="1">
        <v>3064</v>
      </c>
      <c r="D21" s="8">
        <f>B21/C21*100</f>
        <v>113.05156657963447</v>
      </c>
      <c r="E21" s="13"/>
      <c r="F21" s="13"/>
    </row>
    <row r="22" spans="1:6" ht="25.5">
      <c r="A22" s="7" t="s">
        <v>63</v>
      </c>
      <c r="B22" s="1">
        <v>4643.3</v>
      </c>
      <c r="C22" s="1">
        <v>4649</v>
      </c>
      <c r="D22" s="8">
        <f>B22/C22*100</f>
        <v>99.8773929877393</v>
      </c>
      <c r="E22" s="13"/>
      <c r="F22" s="13"/>
    </row>
    <row r="23" spans="1:6" ht="25.5">
      <c r="A23" s="7" t="s">
        <v>64</v>
      </c>
      <c r="B23" s="1">
        <v>687</v>
      </c>
      <c r="C23" s="1">
        <v>608</v>
      </c>
      <c r="D23" s="8">
        <f>B23/C23*100</f>
        <v>112.99342105263158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7.5</v>
      </c>
      <c r="C26" s="1">
        <v>3.2</v>
      </c>
      <c r="D26" s="1">
        <v>10.7</v>
      </c>
      <c r="E26" s="1">
        <v>4.9</v>
      </c>
      <c r="F26" s="10"/>
      <c r="G26" s="10"/>
    </row>
    <row r="27" spans="1:7" ht="12.75">
      <c r="A27" s="23" t="s">
        <v>71</v>
      </c>
      <c r="B27" s="1">
        <v>3.9</v>
      </c>
      <c r="C27" s="1">
        <v>3.3</v>
      </c>
      <c r="D27" s="1">
        <v>10.5</v>
      </c>
      <c r="E27" s="1">
        <v>9.5</v>
      </c>
      <c r="F27" s="10"/>
      <c r="G27" s="10"/>
    </row>
    <row r="28" spans="1:7" ht="12.75">
      <c r="A28" s="23" t="s">
        <v>72</v>
      </c>
      <c r="B28" s="1">
        <v>1.2</v>
      </c>
      <c r="C28" s="1"/>
      <c r="D28" s="1">
        <v>4.2</v>
      </c>
      <c r="E28" s="1"/>
      <c r="F28" s="10"/>
      <c r="G28" s="10"/>
    </row>
    <row r="30" spans="1:7" ht="12.75">
      <c r="A30" s="60" t="s">
        <v>125</v>
      </c>
      <c r="B30" s="60"/>
      <c r="C30" s="60"/>
      <c r="D30" s="60"/>
      <c r="E30" s="60"/>
      <c r="F30" s="60"/>
      <c r="G30" s="60"/>
    </row>
    <row r="32" ht="12.75">
      <c r="A32" s="22" t="s">
        <v>79</v>
      </c>
    </row>
    <row r="33" spans="1:3" ht="12.75">
      <c r="A33" s="22" t="s">
        <v>74</v>
      </c>
      <c r="B33">
        <v>2468</v>
      </c>
      <c r="C33" t="s">
        <v>81</v>
      </c>
    </row>
    <row r="34" spans="1:3" ht="12.75">
      <c r="A34" s="22" t="s">
        <v>75</v>
      </c>
      <c r="B34">
        <v>5384</v>
      </c>
      <c r="C34" t="s">
        <v>81</v>
      </c>
    </row>
    <row r="35" spans="1:3" ht="12.75">
      <c r="A35" s="22" t="s">
        <v>76</v>
      </c>
      <c r="B35">
        <v>20666</v>
      </c>
      <c r="C35" t="s">
        <v>81</v>
      </c>
    </row>
    <row r="36" spans="1:3" ht="12.75">
      <c r="A36" s="22" t="s">
        <v>77</v>
      </c>
      <c r="B36">
        <v>784</v>
      </c>
      <c r="C36" t="s">
        <v>81</v>
      </c>
    </row>
    <row r="37" spans="1:3" ht="12.75">
      <c r="A37" s="22" t="s">
        <v>78</v>
      </c>
      <c r="B37">
        <v>4509</v>
      </c>
      <c r="C37" t="s">
        <v>81</v>
      </c>
    </row>
    <row r="38" spans="1:3" ht="12.75">
      <c r="A38" s="22" t="s">
        <v>80</v>
      </c>
      <c r="B38">
        <v>3822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53"/>
      <c r="B42" s="52" t="s">
        <v>27</v>
      </c>
      <c r="C42" s="52" t="s">
        <v>40</v>
      </c>
      <c r="D42" s="55" t="s">
        <v>41</v>
      </c>
      <c r="E42" s="56" t="s">
        <v>117</v>
      </c>
      <c r="F42" s="56" t="s">
        <v>118</v>
      </c>
      <c r="G42" s="52" t="s">
        <v>102</v>
      </c>
      <c r="H42" s="52" t="s">
        <v>44</v>
      </c>
    </row>
    <row r="43" spans="1:8" ht="42" customHeight="1">
      <c r="A43" s="54"/>
      <c r="B43" s="52"/>
      <c r="C43" s="52"/>
      <c r="D43" s="55"/>
      <c r="E43" s="57"/>
      <c r="F43" s="57"/>
      <c r="G43" s="52"/>
      <c r="H43" s="52"/>
    </row>
    <row r="44" spans="1:12" ht="12.75">
      <c r="A44" s="1" t="s">
        <v>0</v>
      </c>
      <c r="B44" s="1">
        <v>19862586</v>
      </c>
      <c r="C44" s="6">
        <v>738</v>
      </c>
      <c r="D44" s="6">
        <v>732</v>
      </c>
      <c r="E44" s="6"/>
      <c r="F44" s="6"/>
      <c r="G44" s="17">
        <f aca="true" t="shared" si="2" ref="G44:G50">B44/(L44+J44)</f>
        <v>26987.209239130436</v>
      </c>
      <c r="H44" s="8">
        <f aca="true" t="shared" si="3" ref="H44:H84">G44/12</f>
        <v>2248.9341032608695</v>
      </c>
      <c r="J44" s="13">
        <f aca="true" t="shared" si="4" ref="J44:J49">(E44+F44)/2</f>
        <v>0</v>
      </c>
      <c r="L44">
        <f aca="true" t="shared" si="5" ref="L44:L49">(C44*8+D44*4)/12</f>
        <v>736</v>
      </c>
    </row>
    <row r="45" spans="1:12" ht="12.75">
      <c r="A45" s="1" t="s">
        <v>4</v>
      </c>
      <c r="B45" s="1">
        <f>5738836+123499</f>
        <v>5862335</v>
      </c>
      <c r="C45" s="6">
        <v>126</v>
      </c>
      <c r="D45" s="6">
        <v>126</v>
      </c>
      <c r="E45" s="6">
        <v>19</v>
      </c>
      <c r="F45" s="6">
        <v>12</v>
      </c>
      <c r="G45" s="17">
        <f t="shared" si="2"/>
        <v>41429.92932862191</v>
      </c>
      <c r="H45" s="8">
        <f t="shared" si="3"/>
        <v>3452.4941107184927</v>
      </c>
      <c r="J45" s="13">
        <f t="shared" si="4"/>
        <v>15.5</v>
      </c>
      <c r="L45">
        <f t="shared" si="5"/>
        <v>126</v>
      </c>
    </row>
    <row r="46" spans="1:12" ht="12.75">
      <c r="A46" s="1" t="s">
        <v>1</v>
      </c>
      <c r="B46" s="1">
        <v>10725940</v>
      </c>
      <c r="C46" s="6">
        <v>437</v>
      </c>
      <c r="D46" s="6">
        <v>421</v>
      </c>
      <c r="E46" s="6"/>
      <c r="F46" s="6"/>
      <c r="G46" s="17">
        <f t="shared" si="2"/>
        <v>24847.737451737452</v>
      </c>
      <c r="H46" s="8">
        <f t="shared" si="3"/>
        <v>2070.644787644788</v>
      </c>
      <c r="J46" s="13">
        <f t="shared" si="4"/>
        <v>0</v>
      </c>
      <c r="L46" s="37">
        <f t="shared" si="5"/>
        <v>431.6666666666667</v>
      </c>
    </row>
    <row r="47" spans="1:12" ht="12.75">
      <c r="A47" s="1" t="s">
        <v>5</v>
      </c>
      <c r="B47" s="1">
        <f>5120436+182067</f>
        <v>5302503</v>
      </c>
      <c r="C47" s="6">
        <v>134</v>
      </c>
      <c r="D47" s="6">
        <v>134</v>
      </c>
      <c r="E47" s="6">
        <v>21</v>
      </c>
      <c r="F47" s="6">
        <v>21</v>
      </c>
      <c r="G47" s="17">
        <f t="shared" si="2"/>
        <v>34209.69677419355</v>
      </c>
      <c r="H47" s="8">
        <f t="shared" si="3"/>
        <v>2850.8080645161294</v>
      </c>
      <c r="J47" s="13">
        <f t="shared" si="4"/>
        <v>21</v>
      </c>
      <c r="L47">
        <f t="shared" si="5"/>
        <v>134</v>
      </c>
    </row>
    <row r="48" spans="1:12" ht="12.75">
      <c r="A48" s="2" t="s">
        <v>2</v>
      </c>
      <c r="B48" s="2">
        <v>6568596</v>
      </c>
      <c r="C48" s="11">
        <v>179</v>
      </c>
      <c r="D48" s="11">
        <v>172</v>
      </c>
      <c r="E48" s="11"/>
      <c r="F48" s="11"/>
      <c r="G48" s="17">
        <f t="shared" si="2"/>
        <v>37180.7320754717</v>
      </c>
      <c r="H48" s="24">
        <f t="shared" si="3"/>
        <v>3098.394339622642</v>
      </c>
      <c r="J48" s="13">
        <f t="shared" si="4"/>
        <v>0</v>
      </c>
      <c r="L48" s="37">
        <f t="shared" si="5"/>
        <v>176.66666666666666</v>
      </c>
    </row>
    <row r="49" spans="1:12" ht="13.5" thickBot="1">
      <c r="A49" s="2" t="s">
        <v>26</v>
      </c>
      <c r="B49" s="2">
        <v>3194226</v>
      </c>
      <c r="C49" s="11">
        <v>98</v>
      </c>
      <c r="D49" s="11">
        <v>99</v>
      </c>
      <c r="E49" s="11"/>
      <c r="F49" s="11"/>
      <c r="G49" s="38">
        <f t="shared" si="2"/>
        <v>32483.654237288138</v>
      </c>
      <c r="H49" s="24">
        <f t="shared" si="3"/>
        <v>2706.971186440678</v>
      </c>
      <c r="J49" s="13">
        <f t="shared" si="4"/>
        <v>0</v>
      </c>
      <c r="L49" s="37">
        <f t="shared" si="5"/>
        <v>98.33333333333333</v>
      </c>
    </row>
    <row r="50" spans="1:12" ht="13.5" thickBot="1">
      <c r="A50" s="4" t="s">
        <v>28</v>
      </c>
      <c r="B50" s="5">
        <f>SUM(B44:B49)</f>
        <v>51516186</v>
      </c>
      <c r="C50" s="9">
        <f>SUM(C44:C49)</f>
        <v>1712</v>
      </c>
      <c r="D50" s="9">
        <f>SUM(D44:D49)</f>
        <v>1684</v>
      </c>
      <c r="E50" s="20">
        <f>SUM(E44:E49)</f>
        <v>40</v>
      </c>
      <c r="F50" s="20">
        <f>SUM(F44:F49)</f>
        <v>33</v>
      </c>
      <c r="G50" s="31">
        <f t="shared" si="2"/>
        <v>29621.18984187829</v>
      </c>
      <c r="H50" s="33">
        <f t="shared" si="3"/>
        <v>2468.432486823191</v>
      </c>
      <c r="J50" s="13">
        <f>SUM(J44:J49)</f>
        <v>36.5</v>
      </c>
      <c r="L50" s="37">
        <f>SUM(L44:L49)</f>
        <v>1702.6666666666667</v>
      </c>
    </row>
    <row r="51" spans="1:12" ht="12.75">
      <c r="A51" s="3" t="s">
        <v>3</v>
      </c>
      <c r="B51" s="3">
        <v>7847604</v>
      </c>
      <c r="C51" s="12">
        <v>157</v>
      </c>
      <c r="D51" s="12">
        <v>160</v>
      </c>
      <c r="E51" s="12"/>
      <c r="F51" s="12"/>
      <c r="G51" s="17">
        <f>B51/(L51+J51)</f>
        <v>49668.379746835446</v>
      </c>
      <c r="H51" s="25">
        <f t="shared" si="3"/>
        <v>4139.03164556962</v>
      </c>
      <c r="J51" s="13">
        <f>(E51+F51)/2</f>
        <v>0</v>
      </c>
      <c r="L51">
        <f>(C51*8+D51*4)/12</f>
        <v>158</v>
      </c>
    </row>
    <row r="52" spans="1:12" ht="12.75">
      <c r="A52" s="1" t="s">
        <v>6</v>
      </c>
      <c r="B52" s="1">
        <f>8140055+1657266</f>
        <v>9797321</v>
      </c>
      <c r="C52" s="6">
        <v>129</v>
      </c>
      <c r="D52" s="6">
        <v>134</v>
      </c>
      <c r="E52" s="6">
        <v>40</v>
      </c>
      <c r="F52" s="6">
        <v>36</v>
      </c>
      <c r="G52" s="17">
        <f aca="true" t="shared" si="6" ref="G52:G73">B52/(L52+J52)</f>
        <v>58086.88339920949</v>
      </c>
      <c r="H52" s="25">
        <f t="shared" si="3"/>
        <v>4840.573616600791</v>
      </c>
      <c r="J52" s="13">
        <f>(E52+F52)/2</f>
        <v>38</v>
      </c>
      <c r="L52" s="37">
        <f aca="true" t="shared" si="7" ref="L52:L72">(C52*8+D52*4)/12</f>
        <v>130.66666666666666</v>
      </c>
    </row>
    <row r="53" spans="1:12" ht="12.75">
      <c r="A53" s="1" t="s">
        <v>7</v>
      </c>
      <c r="B53" s="1">
        <v>6934913</v>
      </c>
      <c r="C53" s="6">
        <v>149</v>
      </c>
      <c r="D53" s="6">
        <v>154</v>
      </c>
      <c r="E53" s="6"/>
      <c r="F53" s="6"/>
      <c r="G53" s="17">
        <f t="shared" si="6"/>
        <v>46028.183628318584</v>
      </c>
      <c r="H53" s="25">
        <f t="shared" si="3"/>
        <v>3835.681969026549</v>
      </c>
      <c r="J53" s="13">
        <f aca="true" t="shared" si="8" ref="J53:J72">(E53+F53)/2</f>
        <v>0</v>
      </c>
      <c r="L53" s="37">
        <f t="shared" si="7"/>
        <v>150.66666666666666</v>
      </c>
    </row>
    <row r="54" spans="1:12" ht="12.75">
      <c r="A54" s="1" t="s">
        <v>15</v>
      </c>
      <c r="B54" s="1">
        <f>5905076+873739</f>
        <v>6778815</v>
      </c>
      <c r="C54" s="6">
        <v>55</v>
      </c>
      <c r="D54" s="6">
        <v>58</v>
      </c>
      <c r="E54" s="6">
        <v>24</v>
      </c>
      <c r="F54" s="6">
        <v>21</v>
      </c>
      <c r="G54" s="17">
        <f t="shared" si="6"/>
        <v>86354.33121019109</v>
      </c>
      <c r="H54" s="25">
        <f t="shared" si="3"/>
        <v>7196.1942675159235</v>
      </c>
      <c r="J54" s="13">
        <f t="shared" si="8"/>
        <v>22.5</v>
      </c>
      <c r="L54" s="37">
        <f t="shared" si="7"/>
        <v>56</v>
      </c>
    </row>
    <row r="55" spans="1:12" ht="12.75">
      <c r="A55" s="1" t="s">
        <v>16</v>
      </c>
      <c r="B55" s="1">
        <f>6250019+783114</f>
        <v>7033133</v>
      </c>
      <c r="C55" s="6">
        <v>70</v>
      </c>
      <c r="D55" s="6">
        <v>81</v>
      </c>
      <c r="E55" s="6">
        <v>28</v>
      </c>
      <c r="F55" s="6">
        <v>26</v>
      </c>
      <c r="G55" s="17">
        <f t="shared" si="6"/>
        <v>69865.55960264901</v>
      </c>
      <c r="H55" s="25">
        <f t="shared" si="3"/>
        <v>5822.129966887417</v>
      </c>
      <c r="J55" s="13">
        <f t="shared" si="8"/>
        <v>27</v>
      </c>
      <c r="L55" s="37">
        <f t="shared" si="7"/>
        <v>73.66666666666667</v>
      </c>
    </row>
    <row r="56" spans="1:12" ht="12.75">
      <c r="A56" s="1" t="s">
        <v>9</v>
      </c>
      <c r="B56" s="1">
        <f>5119436+784847</f>
        <v>5904283</v>
      </c>
      <c r="C56" s="6">
        <v>89</v>
      </c>
      <c r="D56" s="6">
        <v>86</v>
      </c>
      <c r="E56" s="6">
        <v>24</v>
      </c>
      <c r="F56" s="6">
        <v>26</v>
      </c>
      <c r="G56" s="17">
        <f t="shared" si="6"/>
        <v>52250.29203539823</v>
      </c>
      <c r="H56" s="25">
        <f t="shared" si="3"/>
        <v>4354.191002949853</v>
      </c>
      <c r="J56" s="13">
        <f t="shared" si="8"/>
        <v>25</v>
      </c>
      <c r="L56" s="37">
        <f t="shared" si="7"/>
        <v>88</v>
      </c>
    </row>
    <row r="57" spans="1:12" ht="12.75">
      <c r="A57" s="1" t="s">
        <v>10</v>
      </c>
      <c r="B57" s="1">
        <f>4546235+931317</f>
        <v>5477552</v>
      </c>
      <c r="C57" s="6">
        <v>73</v>
      </c>
      <c r="D57" s="6">
        <v>66</v>
      </c>
      <c r="E57" s="6">
        <v>24</v>
      </c>
      <c r="F57" s="6">
        <v>25</v>
      </c>
      <c r="G57" s="17">
        <f t="shared" si="6"/>
        <v>57557.46409807355</v>
      </c>
      <c r="H57" s="25">
        <f t="shared" si="3"/>
        <v>4796.455341506129</v>
      </c>
      <c r="J57" s="13">
        <f t="shared" si="8"/>
        <v>24.5</v>
      </c>
      <c r="L57" s="37">
        <f t="shared" si="7"/>
        <v>70.66666666666667</v>
      </c>
    </row>
    <row r="58" spans="1:12" ht="12.75">
      <c r="A58" s="1" t="s">
        <v>11</v>
      </c>
      <c r="B58" s="1">
        <f>5024212+755158</f>
        <v>5779370</v>
      </c>
      <c r="C58" s="6">
        <v>58</v>
      </c>
      <c r="D58" s="6">
        <v>63</v>
      </c>
      <c r="E58" s="6">
        <v>13</v>
      </c>
      <c r="F58" s="6">
        <v>21</v>
      </c>
      <c r="G58" s="17">
        <f t="shared" si="6"/>
        <v>75383.08695652174</v>
      </c>
      <c r="H58" s="25">
        <f t="shared" si="3"/>
        <v>6281.923913043479</v>
      </c>
      <c r="J58" s="13">
        <f t="shared" si="8"/>
        <v>17</v>
      </c>
      <c r="L58" s="37">
        <f t="shared" si="7"/>
        <v>59.666666666666664</v>
      </c>
    </row>
    <row r="59" spans="1:12" ht="12.75">
      <c r="A59" s="1" t="s">
        <v>12</v>
      </c>
      <c r="B59" s="1">
        <f>5734952+837404</f>
        <v>6572356</v>
      </c>
      <c r="C59" s="6">
        <v>75</v>
      </c>
      <c r="D59" s="6">
        <v>63</v>
      </c>
      <c r="E59" s="6">
        <v>20</v>
      </c>
      <c r="F59" s="6">
        <v>21</v>
      </c>
      <c r="G59" s="17">
        <f t="shared" si="6"/>
        <v>71829.02732240438</v>
      </c>
      <c r="H59" s="25">
        <f t="shared" si="3"/>
        <v>5985.7522768670315</v>
      </c>
      <c r="J59" s="13">
        <f t="shared" si="8"/>
        <v>20.5</v>
      </c>
      <c r="L59" s="37">
        <f t="shared" si="7"/>
        <v>71</v>
      </c>
    </row>
    <row r="60" spans="1:12" ht="12.75">
      <c r="A60" s="1" t="s">
        <v>13</v>
      </c>
      <c r="B60" s="1">
        <f>4474444+125459</f>
        <v>4599903</v>
      </c>
      <c r="C60" s="6">
        <v>46</v>
      </c>
      <c r="D60" s="6">
        <v>44</v>
      </c>
      <c r="E60" s="6">
        <v>15</v>
      </c>
      <c r="F60" s="6">
        <v>16</v>
      </c>
      <c r="G60" s="17">
        <f t="shared" si="6"/>
        <v>75614.84383561644</v>
      </c>
      <c r="H60" s="25">
        <f t="shared" si="3"/>
        <v>6301.23698630137</v>
      </c>
      <c r="J60" s="13">
        <f t="shared" si="8"/>
        <v>15.5</v>
      </c>
      <c r="L60" s="37">
        <f t="shared" si="7"/>
        <v>45.333333333333336</v>
      </c>
    </row>
    <row r="61" spans="1:12" ht="12.75">
      <c r="A61" s="1" t="s">
        <v>14</v>
      </c>
      <c r="B61" s="1">
        <v>5705283</v>
      </c>
      <c r="C61" s="6">
        <v>80</v>
      </c>
      <c r="D61" s="6">
        <v>89</v>
      </c>
      <c r="E61" s="6"/>
      <c r="F61" s="6"/>
      <c r="G61" s="17">
        <f t="shared" si="6"/>
        <v>68738.34939759035</v>
      </c>
      <c r="H61" s="25">
        <f t="shared" si="3"/>
        <v>5728.19578313253</v>
      </c>
      <c r="J61" s="13">
        <f t="shared" si="8"/>
        <v>0</v>
      </c>
      <c r="L61" s="37">
        <f t="shared" si="7"/>
        <v>83</v>
      </c>
    </row>
    <row r="62" spans="1:12" ht="12.75">
      <c r="A62" s="1" t="s">
        <v>8</v>
      </c>
      <c r="B62" s="1">
        <f>6932685+510416</f>
        <v>7443101</v>
      </c>
      <c r="C62" s="6">
        <v>100</v>
      </c>
      <c r="D62" s="6">
        <v>90</v>
      </c>
      <c r="E62" s="6">
        <v>14</v>
      </c>
      <c r="F62" s="6">
        <v>28</v>
      </c>
      <c r="G62" s="17">
        <f t="shared" si="6"/>
        <v>63255.81586402266</v>
      </c>
      <c r="H62" s="25">
        <f t="shared" si="3"/>
        <v>5271.317988668555</v>
      </c>
      <c r="J62" s="13">
        <f t="shared" si="8"/>
        <v>21</v>
      </c>
      <c r="L62" s="37">
        <f t="shared" si="7"/>
        <v>96.66666666666667</v>
      </c>
    </row>
    <row r="63" spans="1:12" ht="12.75">
      <c r="A63" s="1" t="s">
        <v>17</v>
      </c>
      <c r="B63" s="1">
        <f>3931181+975540</f>
        <v>4906721</v>
      </c>
      <c r="C63" s="6">
        <v>48</v>
      </c>
      <c r="D63" s="6">
        <v>45</v>
      </c>
      <c r="E63" s="6">
        <v>24</v>
      </c>
      <c r="F63" s="6">
        <v>22</v>
      </c>
      <c r="G63" s="17">
        <f t="shared" si="6"/>
        <v>70096.0142857143</v>
      </c>
      <c r="H63" s="25">
        <f t="shared" si="3"/>
        <v>5841.334523809524</v>
      </c>
      <c r="J63" s="13">
        <f t="shared" si="8"/>
        <v>23</v>
      </c>
      <c r="L63" s="37">
        <f t="shared" si="7"/>
        <v>47</v>
      </c>
    </row>
    <row r="64" spans="1:12" ht="12.75">
      <c r="A64" s="1" t="s">
        <v>18</v>
      </c>
      <c r="B64" s="1">
        <f>2078795+108248</f>
        <v>2187043</v>
      </c>
      <c r="C64" s="6">
        <v>19</v>
      </c>
      <c r="D64" s="6">
        <v>24</v>
      </c>
      <c r="E64" s="6">
        <v>10</v>
      </c>
      <c r="F64" s="6">
        <v>8</v>
      </c>
      <c r="G64" s="17">
        <f t="shared" si="6"/>
        <v>73720.55056179775</v>
      </c>
      <c r="H64" s="25">
        <f t="shared" si="3"/>
        <v>6143.379213483146</v>
      </c>
      <c r="J64" s="13">
        <f t="shared" si="8"/>
        <v>9</v>
      </c>
      <c r="L64" s="37">
        <f t="shared" si="7"/>
        <v>20.666666666666668</v>
      </c>
    </row>
    <row r="65" spans="1:12" ht="12.75">
      <c r="A65" s="1" t="s">
        <v>19</v>
      </c>
      <c r="B65" s="1">
        <f>2384182+88983</f>
        <v>2473165</v>
      </c>
      <c r="C65" s="6">
        <v>19</v>
      </c>
      <c r="D65" s="6">
        <v>23</v>
      </c>
      <c r="E65" s="6">
        <v>7</v>
      </c>
      <c r="F65" s="6">
        <v>9</v>
      </c>
      <c r="G65" s="17">
        <f t="shared" si="6"/>
        <v>87288.17647058824</v>
      </c>
      <c r="H65" s="25">
        <f t="shared" si="3"/>
        <v>7274.014705882353</v>
      </c>
      <c r="J65" s="13">
        <f t="shared" si="8"/>
        <v>8</v>
      </c>
      <c r="L65" s="37">
        <f t="shared" si="7"/>
        <v>20.333333333333332</v>
      </c>
    </row>
    <row r="66" spans="1:12" ht="12.75">
      <c r="A66" s="1" t="s">
        <v>20</v>
      </c>
      <c r="B66" s="1">
        <f>2777164+127378</f>
        <v>2904542</v>
      </c>
      <c r="C66" s="6">
        <v>26</v>
      </c>
      <c r="D66" s="6">
        <v>25</v>
      </c>
      <c r="E66" s="6">
        <v>12</v>
      </c>
      <c r="F66" s="6">
        <v>13</v>
      </c>
      <c r="G66" s="17">
        <f t="shared" si="6"/>
        <v>76101.53711790392</v>
      </c>
      <c r="H66" s="25">
        <f t="shared" si="3"/>
        <v>6341.794759825327</v>
      </c>
      <c r="J66" s="13">
        <f t="shared" si="8"/>
        <v>12.5</v>
      </c>
      <c r="L66" s="37">
        <f t="shared" si="7"/>
        <v>25.666666666666668</v>
      </c>
    </row>
    <row r="67" spans="1:12" ht="12.75">
      <c r="A67" s="1" t="s">
        <v>21</v>
      </c>
      <c r="B67" s="1">
        <v>3386155</v>
      </c>
      <c r="C67" s="6">
        <v>40</v>
      </c>
      <c r="D67" s="6">
        <v>43</v>
      </c>
      <c r="E67" s="6"/>
      <c r="F67" s="6"/>
      <c r="G67" s="17">
        <f t="shared" si="6"/>
        <v>82589.14634146342</v>
      </c>
      <c r="H67" s="25">
        <f t="shared" si="3"/>
        <v>6882.428861788619</v>
      </c>
      <c r="J67" s="13">
        <f t="shared" si="8"/>
        <v>0</v>
      </c>
      <c r="L67" s="37">
        <f t="shared" si="7"/>
        <v>41</v>
      </c>
    </row>
    <row r="68" spans="1:12" ht="12.75">
      <c r="A68" s="1" t="s">
        <v>22</v>
      </c>
      <c r="B68" s="1">
        <f>5509018+989945</f>
        <v>6498963</v>
      </c>
      <c r="C68" s="6">
        <v>49</v>
      </c>
      <c r="D68" s="6">
        <v>64</v>
      </c>
      <c r="E68" s="6">
        <v>33</v>
      </c>
      <c r="F68" s="6">
        <v>31</v>
      </c>
      <c r="G68" s="17">
        <f t="shared" si="6"/>
        <v>75569.33720930232</v>
      </c>
      <c r="H68" s="25">
        <f t="shared" si="3"/>
        <v>6297.44476744186</v>
      </c>
      <c r="J68" s="13">
        <f t="shared" si="8"/>
        <v>32</v>
      </c>
      <c r="L68" s="37">
        <f t="shared" si="7"/>
        <v>54</v>
      </c>
    </row>
    <row r="69" spans="1:12" ht="12.75">
      <c r="A69" s="1" t="s">
        <v>23</v>
      </c>
      <c r="B69" s="1">
        <f>1154764+496268</f>
        <v>1651032</v>
      </c>
      <c r="C69" s="6">
        <v>14</v>
      </c>
      <c r="D69" s="6">
        <v>11</v>
      </c>
      <c r="E69" s="6">
        <v>13</v>
      </c>
      <c r="F69" s="6">
        <v>13</v>
      </c>
      <c r="G69" s="17">
        <f t="shared" si="6"/>
        <v>63501.230769230766</v>
      </c>
      <c r="H69" s="25">
        <f t="shared" si="3"/>
        <v>5291.7692307692305</v>
      </c>
      <c r="J69" s="13">
        <f t="shared" si="8"/>
        <v>13</v>
      </c>
      <c r="L69" s="37">
        <f t="shared" si="7"/>
        <v>13</v>
      </c>
    </row>
    <row r="70" spans="1:12" ht="12.75">
      <c r="A70" s="1" t="s">
        <v>24</v>
      </c>
      <c r="B70" s="1">
        <f>1011190+96248</f>
        <v>1107438</v>
      </c>
      <c r="C70" s="6">
        <v>12</v>
      </c>
      <c r="D70" s="6">
        <v>9</v>
      </c>
      <c r="E70" s="6">
        <v>6</v>
      </c>
      <c r="F70" s="6">
        <v>6</v>
      </c>
      <c r="G70" s="17">
        <f t="shared" si="6"/>
        <v>65143.41176470588</v>
      </c>
      <c r="H70" s="25">
        <f t="shared" si="3"/>
        <v>5428.617647058823</v>
      </c>
      <c r="J70" s="13">
        <f t="shared" si="8"/>
        <v>6</v>
      </c>
      <c r="L70" s="37">
        <f t="shared" si="7"/>
        <v>11</v>
      </c>
    </row>
    <row r="71" spans="1:12" ht="13.5" thickBot="1">
      <c r="A71" s="1" t="s">
        <v>25</v>
      </c>
      <c r="B71" s="1">
        <f>1160138+97369</f>
        <v>1257507</v>
      </c>
      <c r="C71" s="6">
        <v>10</v>
      </c>
      <c r="D71" s="6">
        <v>11</v>
      </c>
      <c r="E71" s="6">
        <v>3</v>
      </c>
      <c r="F71" s="11">
        <v>4</v>
      </c>
      <c r="G71" s="38">
        <f t="shared" si="6"/>
        <v>90904.1204819277</v>
      </c>
      <c r="H71" s="25">
        <f t="shared" si="3"/>
        <v>7575.343373493975</v>
      </c>
      <c r="J71" s="13">
        <f t="shared" si="8"/>
        <v>3.5</v>
      </c>
      <c r="L71" s="37">
        <f t="shared" si="7"/>
        <v>10.333333333333334</v>
      </c>
    </row>
    <row r="72" spans="1:12" ht="13.5" thickBot="1">
      <c r="A72" s="4" t="s">
        <v>28</v>
      </c>
      <c r="B72" s="5">
        <f>SUM(B51:B71)</f>
        <v>106246200</v>
      </c>
      <c r="C72" s="9">
        <f>SUM(C51:C71)</f>
        <v>1318</v>
      </c>
      <c r="D72" s="9">
        <f>SUM(D51:D71)</f>
        <v>1343</v>
      </c>
      <c r="E72" s="20">
        <f>SUM(E51:E71)</f>
        <v>310</v>
      </c>
      <c r="F72" s="18">
        <f>SUM(F51:F71)</f>
        <v>326</v>
      </c>
      <c r="G72" s="31">
        <f t="shared" si="6"/>
        <v>64613.54145550375</v>
      </c>
      <c r="H72" s="33">
        <f t="shared" si="3"/>
        <v>5384.461787958646</v>
      </c>
      <c r="J72" s="13">
        <f t="shared" si="8"/>
        <v>318</v>
      </c>
      <c r="L72" s="37">
        <f t="shared" si="7"/>
        <v>1326.3333333333333</v>
      </c>
    </row>
    <row r="73" spans="1:12" ht="13.5" thickBot="1">
      <c r="A73" s="27" t="s">
        <v>103</v>
      </c>
      <c r="B73" s="28">
        <f>B50+B72</f>
        <v>157762386</v>
      </c>
      <c r="C73" s="28">
        <f>C50+C72</f>
        <v>3030</v>
      </c>
      <c r="D73" s="28">
        <f>D50+D72</f>
        <v>3027</v>
      </c>
      <c r="E73" s="28">
        <f>E50+E72</f>
        <v>350</v>
      </c>
      <c r="F73" s="35">
        <f>F50+F72</f>
        <v>359</v>
      </c>
      <c r="G73" s="39">
        <f t="shared" si="6"/>
        <v>46626.979754691885</v>
      </c>
      <c r="H73" s="33">
        <f t="shared" si="3"/>
        <v>3885.581646224324</v>
      </c>
      <c r="J73" s="13">
        <f>J50+J72</f>
        <v>354.5</v>
      </c>
      <c r="L73" s="13">
        <f>L50+L72</f>
        <v>3029</v>
      </c>
    </row>
    <row r="74" spans="1:8" ht="12.75">
      <c r="A74" s="3" t="s">
        <v>29</v>
      </c>
      <c r="B74" s="3">
        <v>9685251</v>
      </c>
      <c r="C74" s="12">
        <v>165</v>
      </c>
      <c r="D74" s="12">
        <v>269</v>
      </c>
      <c r="E74" s="12"/>
      <c r="F74" s="12"/>
      <c r="G74" s="17">
        <f aca="true" t="shared" si="9" ref="G74:G84">B74/((C74+D74)/2)</f>
        <v>44632.4930875576</v>
      </c>
      <c r="H74" s="25">
        <f t="shared" si="3"/>
        <v>3719.3744239631337</v>
      </c>
    </row>
    <row r="75" spans="1:8" ht="12.75">
      <c r="A75" s="1" t="s">
        <v>30</v>
      </c>
      <c r="B75" s="1">
        <v>3910810</v>
      </c>
      <c r="C75" s="6">
        <v>107</v>
      </c>
      <c r="D75" s="6">
        <v>96</v>
      </c>
      <c r="E75" s="6"/>
      <c r="F75" s="6"/>
      <c r="G75" s="14">
        <f t="shared" si="9"/>
        <v>38530.14778325123</v>
      </c>
      <c r="H75" s="8">
        <f t="shared" si="3"/>
        <v>3210.845648604269</v>
      </c>
    </row>
    <row r="76" spans="1:8" ht="12.75">
      <c r="A76" s="1" t="s">
        <v>31</v>
      </c>
      <c r="B76" s="1">
        <v>4276925</v>
      </c>
      <c r="C76" s="6">
        <v>112</v>
      </c>
      <c r="D76" s="6">
        <v>103</v>
      </c>
      <c r="E76" s="6"/>
      <c r="F76" s="6"/>
      <c r="G76" s="14">
        <f t="shared" si="9"/>
        <v>39785.348837209305</v>
      </c>
      <c r="H76" s="8">
        <f t="shared" si="3"/>
        <v>3315.4457364341088</v>
      </c>
    </row>
    <row r="77" spans="1:8" ht="12.75">
      <c r="A77" s="1" t="s">
        <v>32</v>
      </c>
      <c r="B77" s="1">
        <v>3997880</v>
      </c>
      <c r="C77" s="6">
        <v>69</v>
      </c>
      <c r="D77" s="6">
        <v>68</v>
      </c>
      <c r="E77" s="6"/>
      <c r="F77" s="6"/>
      <c r="G77" s="14">
        <f t="shared" si="9"/>
        <v>58363.211678832115</v>
      </c>
      <c r="H77" s="8">
        <f t="shared" si="3"/>
        <v>4863.60097323601</v>
      </c>
    </row>
    <row r="78" spans="1:8" ht="12.75">
      <c r="A78" s="1" t="s">
        <v>33</v>
      </c>
      <c r="B78" s="1">
        <v>3576109</v>
      </c>
      <c r="C78" s="6">
        <v>77</v>
      </c>
      <c r="D78" s="6">
        <v>82</v>
      </c>
      <c r="E78" s="6"/>
      <c r="F78" s="6"/>
      <c r="G78" s="14">
        <f t="shared" si="9"/>
        <v>44982.50314465409</v>
      </c>
      <c r="H78" s="8">
        <f t="shared" si="3"/>
        <v>3748.541928721174</v>
      </c>
    </row>
    <row r="79" spans="1:8" ht="12.75">
      <c r="A79" s="1" t="s">
        <v>34</v>
      </c>
      <c r="B79" s="1">
        <v>2372152</v>
      </c>
      <c r="C79" s="6">
        <v>39</v>
      </c>
      <c r="D79" s="6">
        <v>40</v>
      </c>
      <c r="E79" s="6"/>
      <c r="F79" s="6"/>
      <c r="G79" s="14">
        <f t="shared" si="9"/>
        <v>60054.48101265823</v>
      </c>
      <c r="H79" s="8">
        <f t="shared" si="3"/>
        <v>5004.540084388186</v>
      </c>
    </row>
    <row r="80" spans="1:8" ht="12.75">
      <c r="A80" s="1" t="s">
        <v>35</v>
      </c>
      <c r="B80" s="1">
        <v>2493448</v>
      </c>
      <c r="C80" s="6">
        <v>51</v>
      </c>
      <c r="D80" s="6">
        <v>52</v>
      </c>
      <c r="E80" s="6"/>
      <c r="F80" s="6"/>
      <c r="G80" s="14">
        <f t="shared" si="9"/>
        <v>48416.46601941747</v>
      </c>
      <c r="H80" s="8">
        <f t="shared" si="3"/>
        <v>4034.7055016181225</v>
      </c>
    </row>
    <row r="81" spans="1:8" ht="13.5" thickBot="1">
      <c r="A81" s="2" t="s">
        <v>36</v>
      </c>
      <c r="B81" s="2">
        <v>1905476</v>
      </c>
      <c r="C81" s="11">
        <v>39</v>
      </c>
      <c r="D81" s="11">
        <v>36</v>
      </c>
      <c r="E81" s="11"/>
      <c r="F81" s="11"/>
      <c r="G81" s="15">
        <f t="shared" si="9"/>
        <v>50812.693333333336</v>
      </c>
      <c r="H81" s="24">
        <f t="shared" si="3"/>
        <v>4234.391111111111</v>
      </c>
    </row>
    <row r="82" spans="1:8" ht="13.5" thickBot="1">
      <c r="A82" s="4" t="s">
        <v>39</v>
      </c>
      <c r="B82" s="5">
        <f>SUM(B74:B81)</f>
        <v>32218051</v>
      </c>
      <c r="C82" s="5">
        <f>SUM(C74:C81)</f>
        <v>659</v>
      </c>
      <c r="D82" s="9">
        <f>SUM(D74:D81)</f>
        <v>746</v>
      </c>
      <c r="E82" s="20"/>
      <c r="F82" s="20"/>
      <c r="G82" s="16">
        <f t="shared" si="9"/>
        <v>45861.99430604982</v>
      </c>
      <c r="H82" s="31">
        <f t="shared" si="3"/>
        <v>3821.8328588374848</v>
      </c>
    </row>
    <row r="83" spans="1:8" ht="12.75">
      <c r="A83" s="3" t="s">
        <v>37</v>
      </c>
      <c r="B83" s="3">
        <v>13763673</v>
      </c>
      <c r="C83" s="3">
        <v>52</v>
      </c>
      <c r="D83" s="12">
        <v>59</v>
      </c>
      <c r="E83" s="12"/>
      <c r="F83" s="12"/>
      <c r="G83" s="17">
        <f t="shared" si="9"/>
        <v>247994.1081081081</v>
      </c>
      <c r="H83" s="25">
        <f t="shared" si="3"/>
        <v>20666.175675675677</v>
      </c>
    </row>
    <row r="84" spans="1:8" ht="13.5" thickBot="1">
      <c r="A84" s="2" t="s">
        <v>38</v>
      </c>
      <c r="B84" s="2">
        <v>5643517</v>
      </c>
      <c r="C84" s="2">
        <v>649</v>
      </c>
      <c r="D84" s="11">
        <v>551</v>
      </c>
      <c r="E84" s="11"/>
      <c r="F84" s="11"/>
      <c r="G84" s="24">
        <f t="shared" si="9"/>
        <v>9405.861666666666</v>
      </c>
      <c r="H84" s="24">
        <f t="shared" si="3"/>
        <v>783.8218055555554</v>
      </c>
    </row>
    <row r="85" spans="1:8" ht="13.5" thickBot="1">
      <c r="A85" s="4" t="s">
        <v>116</v>
      </c>
      <c r="B85" s="5">
        <f>B73+B82+B83+B84</f>
        <v>209387627</v>
      </c>
      <c r="C85" s="5">
        <f aca="true" t="shared" si="10" ref="C85:H85">C73+C82+C83+C84</f>
        <v>4390</v>
      </c>
      <c r="D85" s="5">
        <f t="shared" si="10"/>
        <v>4383</v>
      </c>
      <c r="E85" s="5">
        <f>E73+E82+E83+E84</f>
        <v>350</v>
      </c>
      <c r="F85" s="5">
        <f>F73+F82+F83+F84</f>
        <v>359</v>
      </c>
      <c r="G85" s="34">
        <f>(G73+G82+G83+G84)/4</f>
        <v>87472.23595887913</v>
      </c>
      <c r="H85" s="5">
        <f t="shared" si="10"/>
        <v>29157.41198629304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30">
        <v>0.01</v>
      </c>
      <c r="E93" s="30"/>
      <c r="F93" s="30"/>
    </row>
    <row r="94" spans="1:6" ht="12.75">
      <c r="A94" t="s">
        <v>88</v>
      </c>
      <c r="D94" s="30">
        <v>0.19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121</v>
      </c>
    </row>
    <row r="99" spans="1:3" ht="12.75">
      <c r="A99" t="s">
        <v>71</v>
      </c>
      <c r="C99" t="s">
        <v>122</v>
      </c>
    </row>
    <row r="100" spans="1:3" ht="12.75">
      <c r="A100" t="s">
        <v>76</v>
      </c>
      <c r="C100" t="s">
        <v>123</v>
      </c>
    </row>
    <row r="101" spans="1:3" ht="12.75">
      <c r="A101" t="s">
        <v>90</v>
      </c>
      <c r="C101" t="s">
        <v>124</v>
      </c>
    </row>
    <row r="103" ht="12.75">
      <c r="A103" s="22" t="s">
        <v>91</v>
      </c>
    </row>
    <row r="105" spans="1:2" ht="12.75">
      <c r="A105" t="s">
        <v>74</v>
      </c>
      <c r="B105">
        <v>20.3</v>
      </c>
    </row>
    <row r="106" spans="1:2" ht="12.75">
      <c r="A106" t="s">
        <v>75</v>
      </c>
      <c r="B106">
        <v>8.6</v>
      </c>
    </row>
    <row r="108" spans="1:8" ht="12.75">
      <c r="A108" s="22" t="s">
        <v>126</v>
      </c>
      <c r="G108" s="36">
        <v>11574.8</v>
      </c>
      <c r="H108" t="s">
        <v>120</v>
      </c>
    </row>
    <row r="110" spans="1:7" ht="12.75">
      <c r="A110" t="s">
        <v>101</v>
      </c>
      <c r="C110">
        <v>1165</v>
      </c>
      <c r="G110" s="30">
        <v>0.1</v>
      </c>
    </row>
    <row r="111" spans="1:7" ht="12.75">
      <c r="A111" t="s">
        <v>95</v>
      </c>
      <c r="C111">
        <v>994.5</v>
      </c>
      <c r="G111" s="30">
        <v>0.09</v>
      </c>
    </row>
    <row r="112" spans="1:7" ht="12.75">
      <c r="A112" t="s">
        <v>87</v>
      </c>
      <c r="C112">
        <v>8264.7</v>
      </c>
      <c r="G112" s="30">
        <v>0.71</v>
      </c>
    </row>
    <row r="113" spans="1:7" ht="12.75">
      <c r="A113" t="s">
        <v>88</v>
      </c>
      <c r="C113">
        <v>649.6</v>
      </c>
      <c r="G113" s="30">
        <v>0.06</v>
      </c>
    </row>
    <row r="114" spans="1:7" ht="12.75">
      <c r="A114" t="s">
        <v>94</v>
      </c>
      <c r="C114">
        <v>501</v>
      </c>
      <c r="G114" s="30">
        <v>0.04</v>
      </c>
    </row>
  </sheetData>
  <sheetProtection/>
  <mergeCells count="17">
    <mergeCell ref="H42:H43"/>
    <mergeCell ref="A42:A43"/>
    <mergeCell ref="B42:B43"/>
    <mergeCell ref="C42:C43"/>
    <mergeCell ref="D42:D43"/>
    <mergeCell ref="G42:G43"/>
    <mergeCell ref="E42:E43"/>
    <mergeCell ref="F42:F43"/>
    <mergeCell ref="H7:H8"/>
    <mergeCell ref="A7:A8"/>
    <mergeCell ref="A30:G30"/>
    <mergeCell ref="B7:B8"/>
    <mergeCell ref="C7:C8"/>
    <mergeCell ref="D7:D8"/>
    <mergeCell ref="G7:G8"/>
    <mergeCell ref="E7:E8"/>
    <mergeCell ref="F7:F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H113"/>
  <sheetViews>
    <sheetView zoomScalePageLayoutView="0" workbookViewId="0" topLeftCell="A19">
      <selection activeCell="D9" sqref="D9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11.125" style="0" customWidth="1"/>
    <col min="4" max="4" width="12.375" style="0" customWidth="1"/>
    <col min="5" max="5" width="12.00390625" style="0" customWidth="1"/>
  </cols>
  <sheetData>
    <row r="2" spans="2:5" ht="12.75">
      <c r="B2" s="22" t="s">
        <v>46</v>
      </c>
      <c r="C2" s="22"/>
      <c r="D2" s="22"/>
      <c r="E2" s="22"/>
    </row>
    <row r="4" spans="1:6" ht="12.75">
      <c r="A4" s="22" t="s">
        <v>57</v>
      </c>
      <c r="B4" s="22"/>
      <c r="C4" s="22"/>
      <c r="D4" s="22"/>
      <c r="E4" s="22"/>
      <c r="F4" s="22"/>
    </row>
    <row r="5" spans="1:6" ht="12.75">
      <c r="A5" s="22"/>
      <c r="B5" s="22" t="s">
        <v>58</v>
      </c>
      <c r="C5" s="22"/>
      <c r="D5" s="22"/>
      <c r="E5" s="22"/>
      <c r="F5" s="22"/>
    </row>
    <row r="7" spans="1:6" ht="12.75">
      <c r="A7" s="59"/>
      <c r="B7" s="52" t="s">
        <v>52</v>
      </c>
      <c r="C7" s="52" t="s">
        <v>53</v>
      </c>
      <c r="D7" s="52" t="s">
        <v>54</v>
      </c>
      <c r="E7" s="52" t="s">
        <v>55</v>
      </c>
      <c r="F7" s="52" t="s">
        <v>56</v>
      </c>
    </row>
    <row r="8" spans="1:6" ht="51.75" customHeight="1">
      <c r="A8" s="59"/>
      <c r="B8" s="52"/>
      <c r="C8" s="52"/>
      <c r="D8" s="52"/>
      <c r="E8" s="52"/>
      <c r="F8" s="52"/>
    </row>
    <row r="9" spans="1:6" ht="12.75">
      <c r="A9" s="1" t="s">
        <v>47</v>
      </c>
      <c r="B9" s="1">
        <v>117730</v>
      </c>
      <c r="C9" s="1">
        <v>117501.2</v>
      </c>
      <c r="D9" s="8">
        <f aca="true" t="shared" si="0" ref="D9:D14">C9/E9*100</f>
        <v>148.39513875119502</v>
      </c>
      <c r="E9" s="1">
        <v>79181.3</v>
      </c>
      <c r="F9" s="8">
        <f aca="true" t="shared" si="1" ref="F9:F14">C9/B9*100</f>
        <v>99.80565701180667</v>
      </c>
    </row>
    <row r="10" spans="1:6" ht="12.75">
      <c r="A10" s="1" t="s">
        <v>48</v>
      </c>
      <c r="B10" s="1">
        <v>10578.6</v>
      </c>
      <c r="C10" s="1">
        <v>10578.6</v>
      </c>
      <c r="D10" s="8">
        <f t="shared" si="0"/>
        <v>104.57295373665481</v>
      </c>
      <c r="E10" s="1">
        <v>10116</v>
      </c>
      <c r="F10" s="8">
        <f t="shared" si="1"/>
        <v>100</v>
      </c>
    </row>
    <row r="11" spans="1:6" ht="12.75">
      <c r="A11" s="1" t="s">
        <v>49</v>
      </c>
      <c r="B11" s="1">
        <v>747.5</v>
      </c>
      <c r="C11" s="1">
        <v>747.5</v>
      </c>
      <c r="D11" s="8">
        <f t="shared" si="0"/>
        <v>315.40084388185653</v>
      </c>
      <c r="E11" s="1">
        <v>237</v>
      </c>
      <c r="F11" s="8">
        <f t="shared" si="1"/>
        <v>100</v>
      </c>
    </row>
    <row r="12" spans="1:6" ht="12.75">
      <c r="A12" s="1" t="s">
        <v>50</v>
      </c>
      <c r="B12" s="1">
        <v>11596</v>
      </c>
      <c r="C12" s="1">
        <v>11596</v>
      </c>
      <c r="D12" s="8">
        <f t="shared" si="0"/>
        <v>86.43539706912745</v>
      </c>
      <c r="E12" s="1">
        <v>13415.8</v>
      </c>
      <c r="F12" s="8">
        <f t="shared" si="1"/>
        <v>100</v>
      </c>
    </row>
    <row r="13" spans="1:6" ht="12.75">
      <c r="A13" s="1" t="s">
        <v>51</v>
      </c>
      <c r="B13" s="1">
        <v>4400.8</v>
      </c>
      <c r="C13" s="1">
        <v>4400.8</v>
      </c>
      <c r="D13" s="8">
        <f t="shared" si="0"/>
        <v>141.18703881937762</v>
      </c>
      <c r="E13" s="1">
        <v>3117</v>
      </c>
      <c r="F13" s="8">
        <f t="shared" si="1"/>
        <v>100</v>
      </c>
    </row>
    <row r="14" spans="1:6" ht="12.75">
      <c r="A14" s="1" t="s">
        <v>45</v>
      </c>
      <c r="B14" s="1">
        <v>11664.4</v>
      </c>
      <c r="C14" s="1">
        <v>11664.4</v>
      </c>
      <c r="D14" s="8">
        <f t="shared" si="0"/>
        <v>127.24753728168258</v>
      </c>
      <c r="E14" s="1">
        <v>9166.7</v>
      </c>
      <c r="F14" s="8">
        <f t="shared" si="1"/>
        <v>100</v>
      </c>
    </row>
    <row r="15" spans="1:6" ht="12.75">
      <c r="A15" s="1" t="s">
        <v>96</v>
      </c>
      <c r="B15" s="1">
        <v>1300</v>
      </c>
      <c r="C15" s="1">
        <v>1300</v>
      </c>
      <c r="D15" s="1"/>
      <c r="E15" s="1"/>
      <c r="F15" s="1">
        <v>100</v>
      </c>
    </row>
    <row r="17" ht="12.75">
      <c r="A17" s="22" t="s">
        <v>59</v>
      </c>
    </row>
    <row r="19" spans="1:4" ht="12.75">
      <c r="A19" s="1"/>
      <c r="B19" s="21">
        <v>2008</v>
      </c>
      <c r="C19" s="21">
        <v>2007</v>
      </c>
      <c r="D19" s="21" t="s">
        <v>60</v>
      </c>
    </row>
    <row r="20" spans="1:4" ht="41.25" customHeight="1">
      <c r="A20" s="7" t="s">
        <v>61</v>
      </c>
      <c r="B20" s="1">
        <v>659</v>
      </c>
      <c r="C20" s="1">
        <v>655</v>
      </c>
      <c r="D20" s="8">
        <f>B20/C20*100</f>
        <v>100.61068702290076</v>
      </c>
    </row>
    <row r="21" spans="1:4" ht="12.75">
      <c r="A21" s="7" t="s">
        <v>62</v>
      </c>
      <c r="B21" s="1">
        <v>3064</v>
      </c>
      <c r="C21" s="1">
        <v>1905</v>
      </c>
      <c r="D21" s="8">
        <f>B21/C21*100</f>
        <v>160.83989501312337</v>
      </c>
    </row>
    <row r="22" spans="1:4" ht="25.5">
      <c r="A22" s="7" t="s">
        <v>63</v>
      </c>
      <c r="B22" s="1">
        <v>4649</v>
      </c>
      <c r="C22" s="1">
        <v>3175</v>
      </c>
      <c r="D22" s="8">
        <f>B22/C22*100</f>
        <v>146.4251968503937</v>
      </c>
    </row>
    <row r="23" spans="1:4" ht="25.5">
      <c r="A23" s="7" t="s">
        <v>64</v>
      </c>
      <c r="B23" s="1">
        <v>608</v>
      </c>
      <c r="C23" s="1">
        <v>461</v>
      </c>
      <c r="D23" s="8">
        <f>B23/C23*100</f>
        <v>131.88720173535793</v>
      </c>
    </row>
    <row r="25" spans="1:7" ht="51">
      <c r="A25" s="1"/>
      <c r="B25" s="7" t="s">
        <v>66</v>
      </c>
      <c r="C25" s="7" t="s">
        <v>67</v>
      </c>
      <c r="D25" s="7" t="s">
        <v>68</v>
      </c>
      <c r="E25" s="7" t="s">
        <v>69</v>
      </c>
      <c r="G25" t="s">
        <v>65</v>
      </c>
    </row>
    <row r="26" spans="1:5" ht="12.75">
      <c r="A26" s="23" t="s">
        <v>70</v>
      </c>
      <c r="B26" s="1">
        <v>7.5</v>
      </c>
      <c r="C26" s="1">
        <v>2.9</v>
      </c>
      <c r="D26" s="1">
        <v>9.7</v>
      </c>
      <c r="E26" s="1">
        <v>4.5</v>
      </c>
    </row>
    <row r="27" spans="1:5" ht="12.75">
      <c r="A27" s="23" t="s">
        <v>71</v>
      </c>
      <c r="B27" s="1">
        <v>4.1</v>
      </c>
      <c r="C27" s="1">
        <v>3.3</v>
      </c>
      <c r="D27" s="1">
        <v>7.7</v>
      </c>
      <c r="E27" s="1">
        <v>6.7</v>
      </c>
    </row>
    <row r="28" spans="1:5" ht="12.75">
      <c r="A28" s="23" t="s">
        <v>72</v>
      </c>
      <c r="B28" s="1">
        <v>1.4</v>
      </c>
      <c r="C28" s="1"/>
      <c r="D28" s="1">
        <v>4.5</v>
      </c>
      <c r="E28" s="1"/>
    </row>
    <row r="30" spans="1:5" ht="12.75">
      <c r="A30" s="60" t="s">
        <v>73</v>
      </c>
      <c r="B30" s="60"/>
      <c r="C30" s="60"/>
      <c r="D30" s="60"/>
      <c r="E30" s="60"/>
    </row>
    <row r="32" ht="12.75">
      <c r="A32" s="22" t="s">
        <v>79</v>
      </c>
    </row>
    <row r="33" spans="1:3" ht="12.75">
      <c r="A33" s="22" t="s">
        <v>74</v>
      </c>
      <c r="B33">
        <v>2193</v>
      </c>
      <c r="C33" t="s">
        <v>81</v>
      </c>
    </row>
    <row r="34" spans="1:3" ht="12.75">
      <c r="A34" s="22" t="s">
        <v>75</v>
      </c>
      <c r="B34">
        <v>5190</v>
      </c>
      <c r="C34" t="s">
        <v>81</v>
      </c>
    </row>
    <row r="35" spans="1:3" ht="12.75">
      <c r="A35" s="22" t="s">
        <v>76</v>
      </c>
      <c r="B35">
        <v>19656</v>
      </c>
      <c r="C35" t="s">
        <v>81</v>
      </c>
    </row>
    <row r="36" spans="1:3" ht="12.75">
      <c r="A36" s="22" t="s">
        <v>77</v>
      </c>
      <c r="B36">
        <v>632</v>
      </c>
      <c r="C36" t="s">
        <v>81</v>
      </c>
    </row>
    <row r="37" spans="1:3" ht="12.75">
      <c r="A37" s="22" t="s">
        <v>78</v>
      </c>
      <c r="B37">
        <v>2927</v>
      </c>
      <c r="C37" t="s">
        <v>81</v>
      </c>
    </row>
    <row r="38" spans="1:3" ht="12.75">
      <c r="A38" s="22" t="s">
        <v>80</v>
      </c>
      <c r="B38">
        <v>2534</v>
      </c>
      <c r="C38" t="s">
        <v>81</v>
      </c>
    </row>
    <row r="39" ht="12.75">
      <c r="A39" s="22"/>
    </row>
    <row r="40" spans="1:4" ht="12.75">
      <c r="A40" s="22"/>
      <c r="B40" s="22" t="s">
        <v>82</v>
      </c>
      <c r="C40" s="22"/>
      <c r="D40" s="22"/>
    </row>
    <row r="42" spans="1:6" ht="12.75">
      <c r="A42" s="53"/>
      <c r="B42" s="52" t="s">
        <v>27</v>
      </c>
      <c r="C42" s="52" t="s">
        <v>40</v>
      </c>
      <c r="D42" s="55" t="s">
        <v>41</v>
      </c>
      <c r="E42" s="52" t="s">
        <v>102</v>
      </c>
      <c r="F42" s="52" t="s">
        <v>44</v>
      </c>
    </row>
    <row r="43" spans="1:6" ht="42" customHeight="1">
      <c r="A43" s="54"/>
      <c r="B43" s="52"/>
      <c r="C43" s="52"/>
      <c r="D43" s="55"/>
      <c r="E43" s="52"/>
      <c r="F43" s="52"/>
    </row>
    <row r="44" spans="1:8" ht="12.75">
      <c r="A44" s="1" t="s">
        <v>0</v>
      </c>
      <c r="B44" s="1">
        <v>16946604</v>
      </c>
      <c r="C44" s="1">
        <v>745</v>
      </c>
      <c r="D44" s="6">
        <v>738</v>
      </c>
      <c r="E44" s="14">
        <f>B44/(((C44*8)+(D44*4))/12)</f>
        <v>22818.587073608618</v>
      </c>
      <c r="F44" s="8">
        <f>E44/12</f>
        <v>1901.5489228007182</v>
      </c>
      <c r="H44" s="8">
        <f>((C44*8)+(D44*4))/12</f>
        <v>742.6666666666666</v>
      </c>
    </row>
    <row r="45" spans="1:8" ht="12.75">
      <c r="A45" s="1" t="s">
        <v>4</v>
      </c>
      <c r="B45" s="1">
        <v>4948935</v>
      </c>
      <c r="C45" s="1">
        <v>126</v>
      </c>
      <c r="D45" s="6">
        <v>126</v>
      </c>
      <c r="E45" s="14">
        <f aca="true" t="shared" si="2" ref="E45:E73">B45/(((C45*8)+(D45*4))/12)</f>
        <v>39277.26190476191</v>
      </c>
      <c r="F45" s="8">
        <f aca="true" t="shared" si="3" ref="F45:F71">E45/12</f>
        <v>3273.105158730159</v>
      </c>
      <c r="H45" s="8">
        <f aca="true" t="shared" si="4" ref="H45:H73">((C45*8)+(D45*4))/12</f>
        <v>126</v>
      </c>
    </row>
    <row r="46" spans="1:8" ht="12.75">
      <c r="A46" s="1" t="s">
        <v>1</v>
      </c>
      <c r="B46" s="1">
        <v>9911966</v>
      </c>
      <c r="C46" s="1">
        <v>423</v>
      </c>
      <c r="D46" s="6">
        <v>437</v>
      </c>
      <c r="E46" s="14">
        <f t="shared" si="2"/>
        <v>23176.849571317223</v>
      </c>
      <c r="F46" s="8">
        <f t="shared" si="3"/>
        <v>1931.404130943102</v>
      </c>
      <c r="H46" s="8">
        <f t="shared" si="4"/>
        <v>427.6666666666667</v>
      </c>
    </row>
    <row r="47" spans="1:8" ht="12.75">
      <c r="A47" s="1" t="s">
        <v>5</v>
      </c>
      <c r="B47" s="1">
        <v>4779123</v>
      </c>
      <c r="C47" s="1">
        <v>147</v>
      </c>
      <c r="D47" s="6">
        <v>134</v>
      </c>
      <c r="E47" s="14">
        <f t="shared" si="2"/>
        <v>33498.52570093458</v>
      </c>
      <c r="F47" s="8">
        <f t="shared" si="3"/>
        <v>2791.543808411215</v>
      </c>
      <c r="H47" s="8">
        <f t="shared" si="4"/>
        <v>142.66666666666666</v>
      </c>
    </row>
    <row r="48" spans="1:8" ht="12.75">
      <c r="A48" s="2" t="s">
        <v>2</v>
      </c>
      <c r="B48" s="2">
        <v>5938678</v>
      </c>
      <c r="C48" s="2">
        <v>181</v>
      </c>
      <c r="D48" s="11">
        <v>179</v>
      </c>
      <c r="E48" s="15">
        <f t="shared" si="2"/>
        <v>32931.67097966728</v>
      </c>
      <c r="F48" s="24">
        <f t="shared" si="3"/>
        <v>2744.3059149722735</v>
      </c>
      <c r="H48" s="8">
        <f t="shared" si="4"/>
        <v>180.33333333333334</v>
      </c>
    </row>
    <row r="49" spans="1:8" ht="13.5" thickBot="1">
      <c r="A49" s="2" t="s">
        <v>26</v>
      </c>
      <c r="B49" s="2">
        <v>3163496</v>
      </c>
      <c r="C49" s="2">
        <v>126</v>
      </c>
      <c r="D49" s="11">
        <v>98</v>
      </c>
      <c r="E49" s="15">
        <f>B49/(((C49*8)+(D49*4))/12)</f>
        <v>27115.68</v>
      </c>
      <c r="F49" s="24">
        <f>E49/12</f>
        <v>2259.64</v>
      </c>
      <c r="H49" s="8">
        <f t="shared" si="4"/>
        <v>116.66666666666667</v>
      </c>
    </row>
    <row r="50" spans="1:8" ht="13.5" thickBot="1">
      <c r="A50" s="4" t="s">
        <v>28</v>
      </c>
      <c r="B50" s="5">
        <f>SUM(B44:B49)</f>
        <v>45688802</v>
      </c>
      <c r="C50" s="5">
        <f>SUM(C44:C49)</f>
        <v>1748</v>
      </c>
      <c r="D50" s="9">
        <f>SUM(D44:D49)</f>
        <v>1712</v>
      </c>
      <c r="E50" s="16">
        <f t="shared" si="2"/>
        <v>26318.434331797234</v>
      </c>
      <c r="F50" s="26">
        <f>E50/12</f>
        <v>2193.2028609831027</v>
      </c>
      <c r="H50" s="8">
        <f t="shared" si="4"/>
        <v>1736</v>
      </c>
    </row>
    <row r="51" spans="1:8" ht="12.75">
      <c r="A51" s="3" t="s">
        <v>3</v>
      </c>
      <c r="B51" s="3">
        <v>6450313</v>
      </c>
      <c r="C51" s="3">
        <v>161</v>
      </c>
      <c r="D51" s="12">
        <v>157</v>
      </c>
      <c r="E51" s="17">
        <f t="shared" si="2"/>
        <v>40398.62004175365</v>
      </c>
      <c r="F51" s="25">
        <f t="shared" si="3"/>
        <v>3366.551670146138</v>
      </c>
      <c r="H51" s="8">
        <f t="shared" si="4"/>
        <v>159.66666666666666</v>
      </c>
    </row>
    <row r="52" spans="1:8" ht="12.75">
      <c r="A52" s="1" t="s">
        <v>6</v>
      </c>
      <c r="B52" s="1">
        <v>7733004</v>
      </c>
      <c r="C52" s="1">
        <v>134</v>
      </c>
      <c r="D52" s="6">
        <v>129</v>
      </c>
      <c r="E52" s="14">
        <f t="shared" si="2"/>
        <v>58435.79848866499</v>
      </c>
      <c r="F52" s="8">
        <f t="shared" si="3"/>
        <v>4869.649874055415</v>
      </c>
      <c r="H52" s="8">
        <f t="shared" si="4"/>
        <v>132.33333333333334</v>
      </c>
    </row>
    <row r="53" spans="1:8" ht="12.75">
      <c r="A53" s="1" t="s">
        <v>7</v>
      </c>
      <c r="B53" s="1">
        <v>6175838</v>
      </c>
      <c r="C53" s="1">
        <v>143</v>
      </c>
      <c r="D53" s="6">
        <v>149</v>
      </c>
      <c r="E53" s="14">
        <f t="shared" si="2"/>
        <v>42591.98620689655</v>
      </c>
      <c r="F53" s="8">
        <f t="shared" si="3"/>
        <v>3549.332183908046</v>
      </c>
      <c r="H53" s="8">
        <f t="shared" si="4"/>
        <v>145</v>
      </c>
    </row>
    <row r="54" spans="1:8" ht="12.75">
      <c r="A54" s="1" t="s">
        <v>15</v>
      </c>
      <c r="B54" s="1">
        <v>5344060</v>
      </c>
      <c r="C54" s="1">
        <v>59</v>
      </c>
      <c r="D54" s="6">
        <v>55</v>
      </c>
      <c r="E54" s="14">
        <f t="shared" si="2"/>
        <v>92671.56069364162</v>
      </c>
      <c r="F54" s="8">
        <f t="shared" si="3"/>
        <v>7722.630057803468</v>
      </c>
      <c r="H54" s="8">
        <f t="shared" si="4"/>
        <v>57.666666666666664</v>
      </c>
    </row>
    <row r="55" spans="1:8" ht="12.75">
      <c r="A55" s="1" t="s">
        <v>16</v>
      </c>
      <c r="B55" s="1">
        <v>5864478</v>
      </c>
      <c r="C55" s="1">
        <v>72</v>
      </c>
      <c r="D55" s="6">
        <v>70</v>
      </c>
      <c r="E55" s="14">
        <f t="shared" si="2"/>
        <v>82212.30841121495</v>
      </c>
      <c r="F55" s="8">
        <f t="shared" si="3"/>
        <v>6851.02570093458</v>
      </c>
      <c r="H55" s="8">
        <f t="shared" si="4"/>
        <v>71.33333333333333</v>
      </c>
    </row>
    <row r="56" spans="1:8" ht="12.75">
      <c r="A56" s="1" t="s">
        <v>9</v>
      </c>
      <c r="B56" s="1">
        <v>5116275</v>
      </c>
      <c r="C56" s="1">
        <v>84</v>
      </c>
      <c r="D56" s="6">
        <v>89</v>
      </c>
      <c r="E56" s="14">
        <f t="shared" si="2"/>
        <v>59723.054474708166</v>
      </c>
      <c r="F56" s="8">
        <f t="shared" si="3"/>
        <v>4976.92120622568</v>
      </c>
      <c r="H56" s="8">
        <f t="shared" si="4"/>
        <v>85.66666666666667</v>
      </c>
    </row>
    <row r="57" spans="1:8" ht="12.75">
      <c r="A57" s="1" t="s">
        <v>10</v>
      </c>
      <c r="B57" s="1">
        <v>4225568</v>
      </c>
      <c r="C57" s="1">
        <v>80</v>
      </c>
      <c r="D57" s="6">
        <v>73</v>
      </c>
      <c r="E57" s="14">
        <f t="shared" si="2"/>
        <v>54406.454935622314</v>
      </c>
      <c r="F57" s="8">
        <f t="shared" si="3"/>
        <v>4533.871244635193</v>
      </c>
      <c r="H57" s="8">
        <f t="shared" si="4"/>
        <v>77.66666666666667</v>
      </c>
    </row>
    <row r="58" spans="1:8" ht="12.75">
      <c r="A58" s="1" t="s">
        <v>11</v>
      </c>
      <c r="B58" s="1">
        <v>4496620</v>
      </c>
      <c r="C58" s="1">
        <v>63</v>
      </c>
      <c r="D58" s="6">
        <v>58</v>
      </c>
      <c r="E58" s="14">
        <f t="shared" si="2"/>
        <v>73314.45652173912</v>
      </c>
      <c r="F58" s="8">
        <f t="shared" si="3"/>
        <v>6109.53804347826</v>
      </c>
      <c r="H58" s="8">
        <f t="shared" si="4"/>
        <v>61.333333333333336</v>
      </c>
    </row>
    <row r="59" spans="1:8" ht="12.75">
      <c r="A59" s="1" t="s">
        <v>12</v>
      </c>
      <c r="B59" s="1">
        <v>5073295</v>
      </c>
      <c r="C59" s="1">
        <v>82</v>
      </c>
      <c r="D59" s="6">
        <v>75</v>
      </c>
      <c r="E59" s="14">
        <f t="shared" si="2"/>
        <v>63681.527196652714</v>
      </c>
      <c r="F59" s="8">
        <f t="shared" si="3"/>
        <v>5306.793933054393</v>
      </c>
      <c r="H59" s="8">
        <f t="shared" si="4"/>
        <v>79.66666666666667</v>
      </c>
    </row>
    <row r="60" spans="1:8" ht="12.75">
      <c r="A60" s="1" t="s">
        <v>13</v>
      </c>
      <c r="B60" s="1">
        <v>4146418</v>
      </c>
      <c r="C60" s="1">
        <v>57</v>
      </c>
      <c r="D60" s="6">
        <v>46</v>
      </c>
      <c r="E60" s="14">
        <f t="shared" si="2"/>
        <v>77745.3375</v>
      </c>
      <c r="F60" s="8">
        <f t="shared" si="3"/>
        <v>6478.778125</v>
      </c>
      <c r="H60" s="8">
        <f t="shared" si="4"/>
        <v>53.333333333333336</v>
      </c>
    </row>
    <row r="61" spans="1:8" ht="12.75">
      <c r="A61" s="1" t="s">
        <v>14</v>
      </c>
      <c r="B61" s="1">
        <v>4825963</v>
      </c>
      <c r="C61" s="1">
        <v>85</v>
      </c>
      <c r="D61" s="6">
        <v>80</v>
      </c>
      <c r="E61" s="14">
        <f t="shared" si="2"/>
        <v>57911.556000000004</v>
      </c>
      <c r="F61" s="8">
        <f t="shared" si="3"/>
        <v>4825.963000000001</v>
      </c>
      <c r="H61" s="8">
        <f t="shared" si="4"/>
        <v>83.33333333333333</v>
      </c>
    </row>
    <row r="62" spans="1:8" ht="12.75">
      <c r="A62" s="1" t="s">
        <v>8</v>
      </c>
      <c r="B62" s="1">
        <v>5192136</v>
      </c>
      <c r="C62" s="1">
        <v>94</v>
      </c>
      <c r="D62" s="6">
        <v>100</v>
      </c>
      <c r="E62" s="14">
        <f t="shared" si="2"/>
        <v>54084.75</v>
      </c>
      <c r="F62" s="8">
        <f t="shared" si="3"/>
        <v>4507.0625</v>
      </c>
      <c r="H62" s="8">
        <f t="shared" si="4"/>
        <v>96</v>
      </c>
    </row>
    <row r="63" spans="1:8" ht="12.75">
      <c r="A63" s="1" t="s">
        <v>17</v>
      </c>
      <c r="B63" s="1">
        <v>3581340</v>
      </c>
      <c r="C63" s="1">
        <v>48</v>
      </c>
      <c r="D63" s="6">
        <v>48</v>
      </c>
      <c r="E63" s="14">
        <f t="shared" si="2"/>
        <v>74611.25</v>
      </c>
      <c r="F63" s="8">
        <f t="shared" si="3"/>
        <v>6217.604166666667</v>
      </c>
      <c r="H63" s="8">
        <f t="shared" si="4"/>
        <v>48</v>
      </c>
    </row>
    <row r="64" spans="1:8" ht="12.75">
      <c r="A64" s="1" t="s">
        <v>18</v>
      </c>
      <c r="B64" s="1">
        <v>1711552</v>
      </c>
      <c r="C64" s="1">
        <v>18</v>
      </c>
      <c r="D64" s="6">
        <v>19</v>
      </c>
      <c r="E64" s="14">
        <f t="shared" si="2"/>
        <v>93357.38181818182</v>
      </c>
      <c r="F64" s="8">
        <f t="shared" si="3"/>
        <v>7779.781818181818</v>
      </c>
      <c r="H64" s="8">
        <f t="shared" si="4"/>
        <v>18.333333333333332</v>
      </c>
    </row>
    <row r="65" spans="1:8" ht="12.75">
      <c r="A65" s="1" t="s">
        <v>19</v>
      </c>
      <c r="B65" s="1">
        <v>1896201</v>
      </c>
      <c r="C65" s="1">
        <v>20</v>
      </c>
      <c r="D65" s="6">
        <v>19</v>
      </c>
      <c r="E65" s="14">
        <f t="shared" si="2"/>
        <v>96417</v>
      </c>
      <c r="F65" s="8">
        <f t="shared" si="3"/>
        <v>8034.75</v>
      </c>
      <c r="H65" s="8">
        <f t="shared" si="4"/>
        <v>19.666666666666668</v>
      </c>
    </row>
    <row r="66" spans="1:8" ht="12.75">
      <c r="A66" s="1" t="s">
        <v>20</v>
      </c>
      <c r="B66" s="1">
        <v>2368212</v>
      </c>
      <c r="C66" s="1">
        <v>29</v>
      </c>
      <c r="D66" s="6">
        <v>26</v>
      </c>
      <c r="E66" s="14">
        <f t="shared" si="2"/>
        <v>84579</v>
      </c>
      <c r="F66" s="8">
        <f t="shared" si="3"/>
        <v>7048.25</v>
      </c>
      <c r="H66" s="8">
        <f t="shared" si="4"/>
        <v>28</v>
      </c>
    </row>
    <row r="67" spans="1:8" ht="12.75">
      <c r="A67" s="1" t="s">
        <v>21</v>
      </c>
      <c r="B67" s="1">
        <v>2855840</v>
      </c>
      <c r="C67" s="1">
        <v>45</v>
      </c>
      <c r="D67" s="6">
        <v>40</v>
      </c>
      <c r="E67" s="14">
        <f t="shared" si="2"/>
        <v>65904</v>
      </c>
      <c r="F67" s="8">
        <f t="shared" si="3"/>
        <v>5492</v>
      </c>
      <c r="H67" s="8">
        <f t="shared" si="4"/>
        <v>43.333333333333336</v>
      </c>
    </row>
    <row r="68" spans="1:8" ht="12.75">
      <c r="A68" s="1" t="s">
        <v>22</v>
      </c>
      <c r="B68" s="1">
        <v>3496792</v>
      </c>
      <c r="C68" s="1">
        <v>47</v>
      </c>
      <c r="D68" s="6">
        <v>49</v>
      </c>
      <c r="E68" s="14">
        <f t="shared" si="2"/>
        <v>73359.27272727274</v>
      </c>
      <c r="F68" s="8">
        <f t="shared" si="3"/>
        <v>6113.272727272728</v>
      </c>
      <c r="H68" s="8">
        <f t="shared" si="4"/>
        <v>47.666666666666664</v>
      </c>
    </row>
    <row r="69" spans="1:8" ht="12.75">
      <c r="A69" s="1" t="s">
        <v>23</v>
      </c>
      <c r="B69" s="1">
        <v>1195160</v>
      </c>
      <c r="C69" s="1">
        <v>13</v>
      </c>
      <c r="D69" s="6">
        <v>14</v>
      </c>
      <c r="E69" s="14">
        <f t="shared" si="2"/>
        <v>89637</v>
      </c>
      <c r="F69" s="8">
        <f t="shared" si="3"/>
        <v>7469.75</v>
      </c>
      <c r="H69" s="8">
        <f t="shared" si="4"/>
        <v>13.333333333333334</v>
      </c>
    </row>
    <row r="70" spans="1:8" ht="12.75">
      <c r="A70" s="1" t="s">
        <v>24</v>
      </c>
      <c r="B70" s="1">
        <v>933096</v>
      </c>
      <c r="C70" s="1">
        <v>13</v>
      </c>
      <c r="D70" s="6">
        <v>12</v>
      </c>
      <c r="E70" s="14">
        <f t="shared" si="2"/>
        <v>73665.47368421053</v>
      </c>
      <c r="F70" s="8">
        <f t="shared" si="3"/>
        <v>6138.789473684211</v>
      </c>
      <c r="H70" s="8">
        <f t="shared" si="4"/>
        <v>12.666666666666666</v>
      </c>
    </row>
    <row r="71" spans="1:8" ht="13.5" thickBot="1">
      <c r="A71" s="1" t="s">
        <v>25</v>
      </c>
      <c r="B71" s="1">
        <v>983815</v>
      </c>
      <c r="C71" s="1">
        <v>9</v>
      </c>
      <c r="D71" s="6">
        <v>10</v>
      </c>
      <c r="E71" s="14">
        <f t="shared" si="2"/>
        <v>105408.75</v>
      </c>
      <c r="F71" s="8">
        <f t="shared" si="3"/>
        <v>8784.0625</v>
      </c>
      <c r="H71" s="8">
        <f t="shared" si="4"/>
        <v>9.333333333333334</v>
      </c>
    </row>
    <row r="72" spans="1:8" ht="13.5" thickBot="1">
      <c r="A72" s="4" t="s">
        <v>28</v>
      </c>
      <c r="B72" s="5">
        <f>SUM(B51:B71)</f>
        <v>83665976</v>
      </c>
      <c r="C72" s="5">
        <f>SUM(C51:C71)</f>
        <v>1356</v>
      </c>
      <c r="D72" s="9">
        <f>SUM(D51:D71)</f>
        <v>1318</v>
      </c>
      <c r="E72" s="16">
        <f t="shared" si="2"/>
        <v>62282.36426799008</v>
      </c>
      <c r="F72" s="26">
        <f>E72/12</f>
        <v>5190.197022332507</v>
      </c>
      <c r="H72" s="8">
        <f t="shared" si="4"/>
        <v>1343.3333333333333</v>
      </c>
    </row>
    <row r="73" spans="1:8" ht="13.5" thickBot="1">
      <c r="A73" s="27" t="s">
        <v>103</v>
      </c>
      <c r="B73" s="28">
        <f>B50+B72</f>
        <v>129354778</v>
      </c>
      <c r="C73" s="28">
        <f>C50+C72</f>
        <v>3104</v>
      </c>
      <c r="D73" s="28">
        <f>D50+D72</f>
        <v>3030</v>
      </c>
      <c r="E73" s="16">
        <f t="shared" si="2"/>
        <v>42007.39705563975</v>
      </c>
      <c r="F73" s="26">
        <f>E73/12</f>
        <v>3500.616421303312</v>
      </c>
      <c r="H73" s="8">
        <f t="shared" si="4"/>
        <v>3079.3333333333335</v>
      </c>
    </row>
    <row r="74" spans="1:6" ht="12.75">
      <c r="A74" s="3" t="s">
        <v>29</v>
      </c>
      <c r="B74" s="3">
        <v>4561786</v>
      </c>
      <c r="C74" s="3">
        <v>162</v>
      </c>
      <c r="D74" s="12">
        <v>165</v>
      </c>
      <c r="E74" s="17">
        <f>B74/((C74+D74)/2)</f>
        <v>27900.831804281344</v>
      </c>
      <c r="F74" s="25">
        <f aca="true" t="shared" si="5" ref="F74:F81">E74/12</f>
        <v>2325.0693170234454</v>
      </c>
    </row>
    <row r="75" spans="1:6" ht="12.75">
      <c r="A75" s="1" t="s">
        <v>30</v>
      </c>
      <c r="B75" s="1">
        <v>2821187</v>
      </c>
      <c r="C75" s="1">
        <v>108</v>
      </c>
      <c r="D75" s="6">
        <v>107</v>
      </c>
      <c r="E75" s="14">
        <f aca="true" t="shared" si="6" ref="E75:E81">B75/((C75+D75)/2)</f>
        <v>26243.6</v>
      </c>
      <c r="F75" s="8">
        <f t="shared" si="5"/>
        <v>2186.9666666666667</v>
      </c>
    </row>
    <row r="76" spans="1:6" ht="12.75">
      <c r="A76" s="1" t="s">
        <v>31</v>
      </c>
      <c r="B76" s="1">
        <v>3026995</v>
      </c>
      <c r="C76" s="1">
        <v>107</v>
      </c>
      <c r="D76" s="6">
        <v>112</v>
      </c>
      <c r="E76" s="14">
        <f t="shared" si="6"/>
        <v>27643.7899543379</v>
      </c>
      <c r="F76" s="8">
        <f t="shared" si="5"/>
        <v>2303.6491628614917</v>
      </c>
    </row>
    <row r="77" spans="1:6" ht="12.75">
      <c r="A77" s="1" t="s">
        <v>32</v>
      </c>
      <c r="B77" s="1">
        <v>2024667</v>
      </c>
      <c r="C77" s="1">
        <v>75</v>
      </c>
      <c r="D77" s="6">
        <v>69</v>
      </c>
      <c r="E77" s="14">
        <f t="shared" si="6"/>
        <v>28120.375</v>
      </c>
      <c r="F77" s="8">
        <f t="shared" si="5"/>
        <v>2343.3645833333335</v>
      </c>
    </row>
    <row r="78" spans="1:6" ht="12.75">
      <c r="A78" s="1" t="s">
        <v>33</v>
      </c>
      <c r="B78" s="1">
        <v>2437784</v>
      </c>
      <c r="C78" s="1">
        <v>70</v>
      </c>
      <c r="D78" s="6">
        <v>77</v>
      </c>
      <c r="E78" s="14">
        <f t="shared" si="6"/>
        <v>33167.12925170068</v>
      </c>
      <c r="F78" s="8">
        <f t="shared" si="5"/>
        <v>2763.9274376417234</v>
      </c>
    </row>
    <row r="79" spans="1:6" ht="12.75">
      <c r="A79" s="1" t="s">
        <v>34</v>
      </c>
      <c r="B79" s="1">
        <v>1936117</v>
      </c>
      <c r="C79" s="1">
        <v>39</v>
      </c>
      <c r="D79" s="6">
        <v>39</v>
      </c>
      <c r="E79" s="14">
        <f t="shared" si="6"/>
        <v>49644.02564102564</v>
      </c>
      <c r="F79" s="8">
        <f t="shared" si="5"/>
        <v>4137.002136752137</v>
      </c>
    </row>
    <row r="80" spans="1:6" ht="12.75">
      <c r="A80" s="1" t="s">
        <v>35</v>
      </c>
      <c r="B80" s="1">
        <v>1728244</v>
      </c>
      <c r="C80" s="1">
        <v>56</v>
      </c>
      <c r="D80" s="6">
        <v>51</v>
      </c>
      <c r="E80" s="14">
        <f t="shared" si="6"/>
        <v>32303.6261682243</v>
      </c>
      <c r="F80" s="8">
        <f t="shared" si="5"/>
        <v>2691.968847352025</v>
      </c>
    </row>
    <row r="81" spans="1:6" ht="13.5" thickBot="1">
      <c r="A81" s="2" t="s">
        <v>36</v>
      </c>
      <c r="B81" s="2">
        <v>1366883</v>
      </c>
      <c r="C81" s="2">
        <v>33</v>
      </c>
      <c r="D81" s="11">
        <v>39</v>
      </c>
      <c r="E81" s="15">
        <f t="shared" si="6"/>
        <v>37968.97222222222</v>
      </c>
      <c r="F81" s="8">
        <f t="shared" si="5"/>
        <v>3164.0810185185182</v>
      </c>
    </row>
    <row r="82" spans="1:6" ht="13.5" thickBot="1">
      <c r="A82" s="4" t="s">
        <v>39</v>
      </c>
      <c r="B82" s="5">
        <f>SUM(B74:B81)</f>
        <v>19903663</v>
      </c>
      <c r="C82" s="5">
        <f>SUM(C74:C81)</f>
        <v>650</v>
      </c>
      <c r="D82" s="9">
        <f>SUM(D74:D81)</f>
        <v>659</v>
      </c>
      <c r="E82" s="16">
        <f>B82/((C82+D82)/2)</f>
        <v>30410.4858670741</v>
      </c>
      <c r="F82" s="8">
        <f>E82/12</f>
        <v>2534.2071555895086</v>
      </c>
    </row>
    <row r="83" spans="1:6" ht="12.75">
      <c r="A83" s="3" t="s">
        <v>37</v>
      </c>
      <c r="B83" s="3">
        <v>13090724</v>
      </c>
      <c r="C83" s="3">
        <v>52</v>
      </c>
      <c r="D83" s="12">
        <v>59</v>
      </c>
      <c r="E83" s="17">
        <f>B83/((C83+D83)/2)</f>
        <v>235868.9009009009</v>
      </c>
      <c r="F83" s="8">
        <f>E83/12</f>
        <v>19655.741741741742</v>
      </c>
    </row>
    <row r="84" spans="1:6" ht="12.75">
      <c r="A84" s="1" t="s">
        <v>38</v>
      </c>
      <c r="B84" s="1">
        <v>4553374</v>
      </c>
      <c r="C84" s="1">
        <v>649</v>
      </c>
      <c r="D84" s="6">
        <v>551</v>
      </c>
      <c r="E84" s="8">
        <f>B84/((C84+D84)/2)</f>
        <v>7588.956666666667</v>
      </c>
      <c r="F84" s="8">
        <f>E84/12</f>
        <v>632.4130555555556</v>
      </c>
    </row>
    <row r="86" spans="1:5" ht="12.75">
      <c r="A86" s="22" t="s">
        <v>83</v>
      </c>
      <c r="E86" s="30">
        <v>0.38</v>
      </c>
    </row>
    <row r="88" spans="1:4" ht="12.75">
      <c r="A88" s="22" t="s">
        <v>84</v>
      </c>
      <c r="B88" s="22"/>
      <c r="C88" s="22"/>
      <c r="D88" s="29" t="s">
        <v>85</v>
      </c>
    </row>
    <row r="90" spans="1:4" ht="12.75">
      <c r="A90" t="s">
        <v>104</v>
      </c>
      <c r="D90" s="30">
        <v>0.73</v>
      </c>
    </row>
    <row r="91" spans="1:4" ht="12.75">
      <c r="A91" t="s">
        <v>86</v>
      </c>
      <c r="D91" s="30">
        <v>0.07</v>
      </c>
    </row>
    <row r="92" spans="1:4" ht="12.75">
      <c r="A92" t="s">
        <v>87</v>
      </c>
      <c r="D92" s="30">
        <v>0.01</v>
      </c>
    </row>
    <row r="93" spans="1:4" ht="12.75">
      <c r="A93" t="s">
        <v>88</v>
      </c>
      <c r="D93" s="30">
        <v>0.19</v>
      </c>
    </row>
    <row r="95" spans="1:2" ht="12.75">
      <c r="A95" s="22" t="s">
        <v>89</v>
      </c>
      <c r="B95" s="22"/>
    </row>
    <row r="97" spans="1:3" ht="12.75">
      <c r="A97" t="s">
        <v>42</v>
      </c>
      <c r="C97" t="s">
        <v>97</v>
      </c>
    </row>
    <row r="98" spans="1:3" ht="12.75">
      <c r="A98" t="s">
        <v>71</v>
      </c>
      <c r="C98" t="s">
        <v>98</v>
      </c>
    </row>
    <row r="99" spans="1:3" ht="12.75">
      <c r="A99" t="s">
        <v>76</v>
      </c>
      <c r="C99" t="s">
        <v>100</v>
      </c>
    </row>
    <row r="100" spans="1:3" ht="12.75">
      <c r="A100" t="s">
        <v>90</v>
      </c>
      <c r="C100" t="s">
        <v>99</v>
      </c>
    </row>
    <row r="102" ht="12.75">
      <c r="A102" s="22" t="s">
        <v>91</v>
      </c>
    </row>
    <row r="104" spans="1:2" ht="12.75">
      <c r="A104" t="s">
        <v>74</v>
      </c>
      <c r="B104">
        <v>19.2</v>
      </c>
    </row>
    <row r="105" spans="1:2" ht="12.75">
      <c r="A105" t="s">
        <v>75</v>
      </c>
      <c r="B105">
        <v>8.7</v>
      </c>
    </row>
    <row r="107" spans="1:5" ht="12.75">
      <c r="A107" s="22" t="s">
        <v>92</v>
      </c>
      <c r="E107" t="s">
        <v>93</v>
      </c>
    </row>
    <row r="109" spans="1:5" ht="12.75">
      <c r="A109" t="s">
        <v>101</v>
      </c>
      <c r="C109">
        <v>983.8</v>
      </c>
      <c r="E109" s="30">
        <v>0.09</v>
      </c>
    </row>
    <row r="110" spans="1:5" ht="12.75">
      <c r="A110" t="s">
        <v>95</v>
      </c>
      <c r="C110">
        <v>440</v>
      </c>
      <c r="E110" s="30">
        <v>0.04</v>
      </c>
    </row>
    <row r="111" spans="1:5" ht="12.75">
      <c r="A111" t="s">
        <v>87</v>
      </c>
      <c r="C111">
        <v>7267</v>
      </c>
      <c r="E111" s="30">
        <v>0.64</v>
      </c>
    </row>
    <row r="112" spans="1:5" ht="12.75">
      <c r="A112" t="s">
        <v>88</v>
      </c>
      <c r="C112">
        <v>1981.4</v>
      </c>
      <c r="E112" s="30">
        <v>0.17</v>
      </c>
    </row>
    <row r="113" spans="1:5" ht="12.75">
      <c r="A113" t="s">
        <v>94</v>
      </c>
      <c r="C113">
        <v>732.9</v>
      </c>
      <c r="E113" s="30">
        <v>0.06</v>
      </c>
    </row>
  </sheetData>
  <sheetProtection/>
  <mergeCells count="13">
    <mergeCell ref="F7:F8"/>
    <mergeCell ref="A7:A8"/>
    <mergeCell ref="A30:E30"/>
    <mergeCell ref="B7:B8"/>
    <mergeCell ref="C7:C8"/>
    <mergeCell ref="D7:D8"/>
    <mergeCell ref="E7:E8"/>
    <mergeCell ref="F42:F43"/>
    <mergeCell ref="A42:A43"/>
    <mergeCell ref="B42:B43"/>
    <mergeCell ref="C42:C43"/>
    <mergeCell ref="D42:D43"/>
    <mergeCell ref="E42:E43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S64"/>
  <sheetViews>
    <sheetView zoomScalePageLayoutView="0" workbookViewId="0" topLeftCell="A13">
      <selection activeCell="A54" sqref="A54:G65"/>
    </sheetView>
  </sheetViews>
  <sheetFormatPr defaultColWidth="9.00390625" defaultRowHeight="12.75"/>
  <cols>
    <col min="1" max="1" width="18.625" style="0" customWidth="1"/>
  </cols>
  <sheetData>
    <row r="2" spans="1:7" ht="12.75">
      <c r="A2" t="s">
        <v>110</v>
      </c>
      <c r="G2" t="s">
        <v>127</v>
      </c>
    </row>
    <row r="4" spans="1:19" ht="12.75">
      <c r="A4" s="1"/>
      <c r="B4" s="1">
        <v>212</v>
      </c>
      <c r="C4" s="1">
        <v>221</v>
      </c>
      <c r="D4" s="1">
        <v>222</v>
      </c>
      <c r="E4" s="1">
        <v>223</v>
      </c>
      <c r="F4" s="1">
        <v>225</v>
      </c>
      <c r="G4" s="1">
        <v>226</v>
      </c>
      <c r="H4" s="1">
        <v>290</v>
      </c>
      <c r="I4" s="1">
        <v>310</v>
      </c>
      <c r="J4" s="1">
        <v>340</v>
      </c>
      <c r="K4" s="1">
        <v>211</v>
      </c>
      <c r="L4" s="1">
        <v>213</v>
      </c>
      <c r="M4" s="1">
        <v>225</v>
      </c>
      <c r="N4" s="1">
        <v>226</v>
      </c>
      <c r="O4" s="1">
        <v>310</v>
      </c>
      <c r="P4" s="1">
        <v>340</v>
      </c>
      <c r="Q4" s="1">
        <v>262</v>
      </c>
      <c r="R4" s="1">
        <v>290</v>
      </c>
      <c r="S4" s="1"/>
    </row>
    <row r="5" spans="1:19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12.75">
      <c r="A6" s="1" t="s">
        <v>78</v>
      </c>
      <c r="B6" s="1">
        <v>135</v>
      </c>
      <c r="C6" s="1">
        <v>37</v>
      </c>
      <c r="D6" s="1">
        <v>16.85</v>
      </c>
      <c r="E6" s="1">
        <v>2593.6</v>
      </c>
      <c r="F6" s="1">
        <v>110.9</v>
      </c>
      <c r="G6" s="1">
        <v>166.5</v>
      </c>
      <c r="H6" s="1">
        <v>406</v>
      </c>
      <c r="I6" s="1">
        <v>1213.8</v>
      </c>
      <c r="J6" s="1">
        <v>4306</v>
      </c>
      <c r="K6" s="1">
        <v>18934.8</v>
      </c>
      <c r="L6" s="1">
        <v>5054.9</v>
      </c>
      <c r="M6" s="1">
        <v>1.9</v>
      </c>
      <c r="N6" s="1">
        <v>0.3</v>
      </c>
      <c r="O6" s="1">
        <v>97.5</v>
      </c>
      <c r="P6" s="1">
        <v>633.4</v>
      </c>
      <c r="Q6" s="1"/>
      <c r="R6" s="1"/>
      <c r="S6" s="1">
        <f>SUM(B6:R6)</f>
        <v>33708.450000000004</v>
      </c>
    </row>
    <row r="7" spans="1:19" ht="12.75">
      <c r="A7" s="1" t="s">
        <v>42</v>
      </c>
      <c r="B7" s="1">
        <v>491.7</v>
      </c>
      <c r="C7" s="1">
        <v>250</v>
      </c>
      <c r="D7" s="1">
        <v>327.6</v>
      </c>
      <c r="E7" s="1">
        <v>9682.5</v>
      </c>
      <c r="F7" s="1">
        <v>796</v>
      </c>
      <c r="G7" s="1">
        <v>1118.8</v>
      </c>
      <c r="H7" s="1">
        <v>3818</v>
      </c>
      <c r="I7" s="1">
        <v>497</v>
      </c>
      <c r="J7" s="1">
        <v>5050</v>
      </c>
      <c r="K7" s="1">
        <v>87129.2</v>
      </c>
      <c r="L7" s="1">
        <v>22696.9</v>
      </c>
      <c r="M7" s="1">
        <v>122</v>
      </c>
      <c r="N7" s="1">
        <v>160</v>
      </c>
      <c r="O7" s="1">
        <v>2137</v>
      </c>
      <c r="P7" s="1">
        <v>666</v>
      </c>
      <c r="Q7" s="1"/>
      <c r="R7" s="1"/>
      <c r="S7" s="1">
        <f aca="true" t="shared" si="0" ref="S7:S14">SUM(B7:R7)</f>
        <v>134942.69999999998</v>
      </c>
    </row>
    <row r="8" spans="1:19" ht="12.75">
      <c r="A8" s="1" t="s">
        <v>112</v>
      </c>
      <c r="B8" s="1"/>
      <c r="C8" s="1"/>
      <c r="D8" s="1"/>
      <c r="E8" s="1"/>
      <c r="F8" s="1"/>
      <c r="G8" s="1"/>
      <c r="H8" s="1"/>
      <c r="I8" s="1"/>
      <c r="J8" s="1"/>
      <c r="K8" s="1">
        <v>8452.9</v>
      </c>
      <c r="L8" s="1">
        <v>2275.8</v>
      </c>
      <c r="M8" s="1">
        <v>270.7</v>
      </c>
      <c r="N8" s="1"/>
      <c r="O8" s="1"/>
      <c r="P8" s="1"/>
      <c r="Q8" s="1"/>
      <c r="R8" s="1"/>
      <c r="S8" s="1">
        <f t="shared" si="0"/>
        <v>10999.400000000001</v>
      </c>
    </row>
    <row r="9" spans="1:19" ht="12.75">
      <c r="A9" s="1" t="s">
        <v>113</v>
      </c>
      <c r="B9" s="1"/>
      <c r="C9" s="1"/>
      <c r="D9" s="1"/>
      <c r="E9" s="1"/>
      <c r="F9" s="1"/>
      <c r="G9" s="1"/>
      <c r="H9" s="1"/>
      <c r="I9" s="1">
        <v>315.9</v>
      </c>
      <c r="J9" s="1"/>
      <c r="K9" s="1"/>
      <c r="L9" s="1"/>
      <c r="M9" s="1"/>
      <c r="N9" s="1"/>
      <c r="O9" s="1"/>
      <c r="P9" s="1"/>
      <c r="Q9" s="1"/>
      <c r="R9" s="1"/>
      <c r="S9" s="1">
        <f t="shared" si="0"/>
        <v>315.9</v>
      </c>
    </row>
    <row r="10" spans="1:19" ht="12.75">
      <c r="A10" s="1" t="s">
        <v>114</v>
      </c>
      <c r="B10" s="1">
        <v>73</v>
      </c>
      <c r="C10" s="1">
        <v>80.1</v>
      </c>
      <c r="D10" s="1">
        <v>24.9</v>
      </c>
      <c r="E10" s="1">
        <v>829</v>
      </c>
      <c r="F10" s="1">
        <v>175.2</v>
      </c>
      <c r="G10" s="1">
        <v>124.9</v>
      </c>
      <c r="H10" s="1">
        <v>350</v>
      </c>
      <c r="I10" s="1"/>
      <c r="J10" s="1">
        <v>550</v>
      </c>
      <c r="K10" s="1">
        <v>9979.8</v>
      </c>
      <c r="L10" s="1">
        <v>2417.9</v>
      </c>
      <c r="M10" s="1"/>
      <c r="N10" s="1"/>
      <c r="O10" s="1"/>
      <c r="P10" s="1"/>
      <c r="Q10" s="1"/>
      <c r="R10" s="1"/>
      <c r="S10" s="1">
        <f t="shared" si="0"/>
        <v>14604.8</v>
      </c>
    </row>
    <row r="11" spans="1:19" ht="12.75">
      <c r="A11" s="1" t="s">
        <v>76</v>
      </c>
      <c r="B11" s="1">
        <v>23.5</v>
      </c>
      <c r="C11" s="1">
        <v>35</v>
      </c>
      <c r="D11" s="1"/>
      <c r="E11" s="1">
        <v>493</v>
      </c>
      <c r="F11" s="1">
        <v>36.3</v>
      </c>
      <c r="G11" s="1">
        <v>111.3</v>
      </c>
      <c r="H11" s="1">
        <v>223.5</v>
      </c>
      <c r="I11" s="1">
        <v>197.9</v>
      </c>
      <c r="J11" s="1">
        <v>972.4</v>
      </c>
      <c r="K11" s="1">
        <v>5145.9</v>
      </c>
      <c r="L11" s="1">
        <v>1319.9</v>
      </c>
      <c r="M11" s="1">
        <v>2</v>
      </c>
      <c r="N11" s="1">
        <v>68.7</v>
      </c>
      <c r="O11" s="1">
        <v>100</v>
      </c>
      <c r="P11" s="1">
        <v>4694.5</v>
      </c>
      <c r="Q11" s="1">
        <v>395.2</v>
      </c>
      <c r="R11" s="1">
        <v>20</v>
      </c>
      <c r="S11" s="1">
        <f t="shared" si="0"/>
        <v>13839.1</v>
      </c>
    </row>
    <row r="12" spans="1:19" ht="12.75">
      <c r="A12" s="1"/>
      <c r="B12" s="1"/>
      <c r="C12" s="1"/>
      <c r="D12" s="1"/>
      <c r="E12" s="1"/>
      <c r="F12" s="1"/>
      <c r="G12" s="1">
        <v>142.4</v>
      </c>
      <c r="H12" s="1"/>
      <c r="I12" s="1">
        <v>79.8</v>
      </c>
      <c r="J12" s="1">
        <v>20.2</v>
      </c>
      <c r="K12" s="1"/>
      <c r="L12" s="1"/>
      <c r="M12" s="1"/>
      <c r="N12" s="1"/>
      <c r="O12" s="1">
        <v>7356.4</v>
      </c>
      <c r="P12" s="1">
        <v>172</v>
      </c>
      <c r="Q12" s="1"/>
      <c r="R12" s="1"/>
      <c r="S12" s="1">
        <f t="shared" si="0"/>
        <v>7770.799999999999</v>
      </c>
    </row>
    <row r="13" spans="1:19" ht="12.75">
      <c r="A13" s="1"/>
      <c r="B13" s="1"/>
      <c r="C13" s="1"/>
      <c r="D13" s="1"/>
      <c r="E13" s="1"/>
      <c r="F13" s="1"/>
      <c r="G13" s="1"/>
      <c r="H13" s="1"/>
      <c r="I13" s="1"/>
      <c r="J13" s="1">
        <v>3720.4</v>
      </c>
      <c r="K13" s="1"/>
      <c r="L13" s="1"/>
      <c r="M13" s="1"/>
      <c r="N13" s="1"/>
      <c r="O13" s="1"/>
      <c r="P13" s="1">
        <v>948.8</v>
      </c>
      <c r="Q13" s="1"/>
      <c r="R13" s="1"/>
      <c r="S13" s="1">
        <f t="shared" si="0"/>
        <v>4669.2</v>
      </c>
    </row>
    <row r="14" spans="1:19" ht="12.75">
      <c r="A14" s="1" t="s">
        <v>115</v>
      </c>
      <c r="B14" s="1"/>
      <c r="C14" s="1"/>
      <c r="D14" s="1"/>
      <c r="E14" s="1"/>
      <c r="F14" s="1"/>
      <c r="G14" s="1"/>
      <c r="H14" s="1"/>
      <c r="I14" s="1"/>
      <c r="J14" s="1"/>
      <c r="K14" s="1">
        <v>2027.9</v>
      </c>
      <c r="L14" s="1">
        <v>579.7</v>
      </c>
      <c r="M14" s="1"/>
      <c r="N14" s="1"/>
      <c r="O14" s="1"/>
      <c r="P14" s="1"/>
      <c r="Q14" s="1"/>
      <c r="R14" s="1"/>
      <c r="S14" s="1">
        <f t="shared" si="0"/>
        <v>2607.6000000000004</v>
      </c>
    </row>
    <row r="15" spans="1:19" ht="12.75">
      <c r="A15" s="1"/>
      <c r="B15" s="1">
        <f>SUM(B6:B14)</f>
        <v>723.2</v>
      </c>
      <c r="C15" s="1">
        <f aca="true" t="shared" si="1" ref="C15:S15">SUM(C6:C14)</f>
        <v>402.1</v>
      </c>
      <c r="D15" s="1">
        <f t="shared" si="1"/>
        <v>369.35</v>
      </c>
      <c r="E15" s="1">
        <f t="shared" si="1"/>
        <v>13598.1</v>
      </c>
      <c r="F15" s="1">
        <f t="shared" si="1"/>
        <v>1118.3999999999999</v>
      </c>
      <c r="G15" s="1">
        <f t="shared" si="1"/>
        <v>1663.9</v>
      </c>
      <c r="H15" s="1">
        <f t="shared" si="1"/>
        <v>4797.5</v>
      </c>
      <c r="I15" s="1">
        <f t="shared" si="1"/>
        <v>2304.4</v>
      </c>
      <c r="J15" s="1">
        <f t="shared" si="1"/>
        <v>14619</v>
      </c>
      <c r="K15" s="1">
        <f t="shared" si="1"/>
        <v>131670.5</v>
      </c>
      <c r="L15" s="1">
        <f t="shared" si="1"/>
        <v>34345.1</v>
      </c>
      <c r="M15" s="1">
        <f t="shared" si="1"/>
        <v>396.6</v>
      </c>
      <c r="N15" s="1">
        <f t="shared" si="1"/>
        <v>229</v>
      </c>
      <c r="O15" s="1">
        <f t="shared" si="1"/>
        <v>9690.9</v>
      </c>
      <c r="P15" s="1">
        <f t="shared" si="1"/>
        <v>7114.7</v>
      </c>
      <c r="Q15" s="1">
        <f t="shared" si="1"/>
        <v>395.2</v>
      </c>
      <c r="R15" s="1">
        <f t="shared" si="1"/>
        <v>20</v>
      </c>
      <c r="S15" s="1">
        <f t="shared" si="1"/>
        <v>223457.94999999998</v>
      </c>
    </row>
    <row r="19" ht="12.75">
      <c r="A19" t="s">
        <v>111</v>
      </c>
    </row>
    <row r="21" spans="1:19" ht="12.75">
      <c r="A21" s="1"/>
      <c r="B21" s="1">
        <v>212</v>
      </c>
      <c r="C21" s="1">
        <v>221</v>
      </c>
      <c r="D21" s="1">
        <v>222</v>
      </c>
      <c r="E21" s="1">
        <v>223</v>
      </c>
      <c r="F21" s="1">
        <v>225</v>
      </c>
      <c r="G21" s="1">
        <v>226</v>
      </c>
      <c r="H21" s="1">
        <v>290</v>
      </c>
      <c r="I21" s="1">
        <v>310</v>
      </c>
      <c r="J21" s="1">
        <v>340</v>
      </c>
      <c r="K21" s="1">
        <v>211</v>
      </c>
      <c r="L21" s="1">
        <v>213</v>
      </c>
      <c r="M21" s="1">
        <v>225</v>
      </c>
      <c r="N21" s="1">
        <v>226</v>
      </c>
      <c r="O21" s="1">
        <v>310</v>
      </c>
      <c r="P21" s="1">
        <v>340</v>
      </c>
      <c r="Q21" s="1">
        <v>262</v>
      </c>
      <c r="R21" s="1">
        <v>290</v>
      </c>
      <c r="S21" s="1"/>
    </row>
    <row r="22" spans="1:19" ht="12.7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2.75">
      <c r="A23" s="1" t="s">
        <v>78</v>
      </c>
      <c r="B23" s="1">
        <v>86.4</v>
      </c>
      <c r="C23" s="1">
        <v>36.4</v>
      </c>
      <c r="D23" s="1">
        <v>16.8</v>
      </c>
      <c r="E23" s="1">
        <v>2593.3</v>
      </c>
      <c r="F23" s="1">
        <v>110.7</v>
      </c>
      <c r="G23" s="1">
        <v>143</v>
      </c>
      <c r="H23" s="1">
        <v>405.9</v>
      </c>
      <c r="I23" s="1">
        <v>1215.2</v>
      </c>
      <c r="J23" s="1">
        <v>777.2</v>
      </c>
      <c r="K23" s="1">
        <v>18934.8</v>
      </c>
      <c r="L23" s="1">
        <v>5054.8</v>
      </c>
      <c r="M23" s="1">
        <v>1.9</v>
      </c>
      <c r="N23" s="1">
        <v>0.3</v>
      </c>
      <c r="O23" s="1">
        <v>97.5</v>
      </c>
      <c r="P23" s="1">
        <v>633.4</v>
      </c>
      <c r="Q23" s="1"/>
      <c r="R23" s="1"/>
      <c r="S23" s="1">
        <f>SUM(B23:R23)</f>
        <v>30107.6</v>
      </c>
    </row>
    <row r="24" spans="1:19" ht="12.75">
      <c r="A24" s="1" t="s">
        <v>42</v>
      </c>
      <c r="B24" s="1">
        <v>482.4</v>
      </c>
      <c r="C24" s="1">
        <v>193.6</v>
      </c>
      <c r="D24" s="1">
        <v>286.4</v>
      </c>
      <c r="E24" s="1">
        <v>9682.1</v>
      </c>
      <c r="F24" s="1">
        <v>718.5</v>
      </c>
      <c r="G24" s="1">
        <v>898.8</v>
      </c>
      <c r="H24" s="1">
        <v>3799.5</v>
      </c>
      <c r="I24" s="1">
        <v>270.2</v>
      </c>
      <c r="J24" s="1">
        <v>5045.6</v>
      </c>
      <c r="K24" s="1">
        <v>87081.8</v>
      </c>
      <c r="L24" s="1">
        <v>21807.7</v>
      </c>
      <c r="M24" s="1">
        <v>49.3</v>
      </c>
      <c r="N24" s="1">
        <v>7.9</v>
      </c>
      <c r="O24" s="1"/>
      <c r="P24" s="1">
        <v>226.2</v>
      </c>
      <c r="Q24" s="1"/>
      <c r="R24" s="1"/>
      <c r="S24" s="1">
        <f aca="true" t="shared" si="2" ref="S24:S31">SUM(B24:R24)</f>
        <v>130549.99999999999</v>
      </c>
    </row>
    <row r="25" spans="1:19" ht="12.75">
      <c r="A25" s="1" t="s">
        <v>112</v>
      </c>
      <c r="B25" s="1"/>
      <c r="C25" s="1"/>
      <c r="D25" s="1"/>
      <c r="E25" s="1"/>
      <c r="F25" s="1"/>
      <c r="G25" s="1"/>
      <c r="H25" s="1"/>
      <c r="I25" s="1"/>
      <c r="J25" s="1"/>
      <c r="K25" s="1">
        <v>8051.6</v>
      </c>
      <c r="L25" s="1">
        <v>2222</v>
      </c>
      <c r="M25" s="1">
        <v>270.7</v>
      </c>
      <c r="N25" s="1"/>
      <c r="O25" s="1"/>
      <c r="P25" s="1"/>
      <c r="Q25" s="1"/>
      <c r="R25" s="1"/>
      <c r="S25" s="1">
        <f t="shared" si="2"/>
        <v>10544.300000000001</v>
      </c>
    </row>
    <row r="26" spans="1:19" ht="12.75">
      <c r="A26" s="1" t="s">
        <v>113</v>
      </c>
      <c r="B26" s="1"/>
      <c r="C26" s="1"/>
      <c r="D26" s="1"/>
      <c r="E26" s="1"/>
      <c r="F26" s="1"/>
      <c r="G26" s="1"/>
      <c r="H26" s="1"/>
      <c r="I26" s="1">
        <v>315.9</v>
      </c>
      <c r="J26" s="1"/>
      <c r="K26" s="1"/>
      <c r="L26" s="1"/>
      <c r="M26" s="1"/>
      <c r="N26" s="1"/>
      <c r="O26" s="1"/>
      <c r="P26" s="1"/>
      <c r="Q26" s="1"/>
      <c r="R26" s="1"/>
      <c r="S26" s="1">
        <f t="shared" si="2"/>
        <v>315.9</v>
      </c>
    </row>
    <row r="27" spans="1:19" ht="12.75">
      <c r="A27" s="1" t="s">
        <v>114</v>
      </c>
      <c r="B27" s="1">
        <v>43.4</v>
      </c>
      <c r="C27" s="1">
        <v>80.1</v>
      </c>
      <c r="D27" s="1">
        <v>10.9</v>
      </c>
      <c r="E27" s="1">
        <v>716.2</v>
      </c>
      <c r="F27" s="1">
        <v>113.6</v>
      </c>
      <c r="G27" s="1">
        <v>104.1</v>
      </c>
      <c r="H27" s="1">
        <v>311</v>
      </c>
      <c r="I27" s="1"/>
      <c r="J27" s="1">
        <v>531.3</v>
      </c>
      <c r="K27" s="1">
        <v>9797.6</v>
      </c>
      <c r="L27" s="1">
        <v>2293.4</v>
      </c>
      <c r="M27" s="1"/>
      <c r="N27" s="1"/>
      <c r="O27" s="1"/>
      <c r="P27" s="1"/>
      <c r="Q27" s="1"/>
      <c r="R27" s="1"/>
      <c r="S27" s="1">
        <f t="shared" si="2"/>
        <v>14001.6</v>
      </c>
    </row>
    <row r="28" spans="1:19" ht="12.75">
      <c r="A28" s="1" t="s">
        <v>76</v>
      </c>
      <c r="B28" s="1">
        <v>19.5</v>
      </c>
      <c r="C28" s="1">
        <v>28.2</v>
      </c>
      <c r="D28" s="1"/>
      <c r="E28" s="1">
        <v>492.8</v>
      </c>
      <c r="F28" s="1">
        <v>7.1</v>
      </c>
      <c r="G28" s="1">
        <v>110</v>
      </c>
      <c r="H28" s="1">
        <v>223.4</v>
      </c>
      <c r="I28" s="1">
        <v>197.9</v>
      </c>
      <c r="J28" s="1">
        <v>854.9</v>
      </c>
      <c r="K28" s="1">
        <v>5145.9</v>
      </c>
      <c r="L28" s="1">
        <v>1319.9</v>
      </c>
      <c r="M28" s="1">
        <v>2</v>
      </c>
      <c r="N28" s="1">
        <v>68.7</v>
      </c>
      <c r="O28" s="1">
        <v>100</v>
      </c>
      <c r="P28" s="1">
        <v>4694.5</v>
      </c>
      <c r="Q28" s="1">
        <v>395.2</v>
      </c>
      <c r="R28" s="1">
        <v>20</v>
      </c>
      <c r="S28" s="1">
        <f t="shared" si="2"/>
        <v>13680.000000000002</v>
      </c>
    </row>
    <row r="29" spans="1:19" ht="12.75">
      <c r="A29" s="1"/>
      <c r="B29" s="1"/>
      <c r="C29" s="1"/>
      <c r="D29" s="1"/>
      <c r="E29" s="1"/>
      <c r="F29" s="1"/>
      <c r="G29" s="1">
        <v>142.4</v>
      </c>
      <c r="H29" s="1"/>
      <c r="I29" s="1">
        <v>79.8</v>
      </c>
      <c r="J29" s="1">
        <v>20.2</v>
      </c>
      <c r="K29" s="1"/>
      <c r="L29" s="1"/>
      <c r="M29" s="1"/>
      <c r="N29" s="1"/>
      <c r="O29" s="1">
        <v>7356.4</v>
      </c>
      <c r="P29" s="1">
        <v>172</v>
      </c>
      <c r="Q29" s="1"/>
      <c r="R29" s="1"/>
      <c r="S29" s="1">
        <f t="shared" si="2"/>
        <v>7770.799999999999</v>
      </c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>
        <v>3030.3</v>
      </c>
      <c r="K30" s="1"/>
      <c r="L30" s="1"/>
      <c r="M30" s="1"/>
      <c r="N30" s="1"/>
      <c r="O30" s="1"/>
      <c r="P30" s="1">
        <v>948.8</v>
      </c>
      <c r="Q30" s="1"/>
      <c r="R30" s="1"/>
      <c r="S30" s="1">
        <f t="shared" si="2"/>
        <v>3979.1000000000004</v>
      </c>
    </row>
    <row r="31" spans="1:19" ht="12.75">
      <c r="A31" s="1" t="s">
        <v>115</v>
      </c>
      <c r="B31" s="1"/>
      <c r="C31" s="1"/>
      <c r="D31" s="1"/>
      <c r="E31" s="1"/>
      <c r="F31" s="1"/>
      <c r="G31" s="1"/>
      <c r="H31" s="1"/>
      <c r="I31" s="1"/>
      <c r="J31" s="1"/>
      <c r="K31" s="1">
        <v>2027.9</v>
      </c>
      <c r="L31" s="1">
        <v>579.7</v>
      </c>
      <c r="M31" s="1"/>
      <c r="N31" s="1"/>
      <c r="O31" s="1"/>
      <c r="P31" s="1"/>
      <c r="Q31" s="1"/>
      <c r="R31" s="1"/>
      <c r="S31" s="1">
        <f t="shared" si="2"/>
        <v>2607.6000000000004</v>
      </c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>
        <f>SUM(B23:B33)</f>
        <v>631.6999999999999</v>
      </c>
      <c r="C34" s="1">
        <f aca="true" t="shared" si="3" ref="C34:S34">SUM(C23:C33)</f>
        <v>338.3</v>
      </c>
      <c r="D34" s="1">
        <f t="shared" si="3"/>
        <v>314.09999999999997</v>
      </c>
      <c r="E34" s="1">
        <f t="shared" si="3"/>
        <v>13484.400000000001</v>
      </c>
      <c r="F34" s="1">
        <f t="shared" si="3"/>
        <v>949.9000000000001</v>
      </c>
      <c r="G34" s="1">
        <f t="shared" si="3"/>
        <v>1398.3</v>
      </c>
      <c r="H34" s="1">
        <f t="shared" si="3"/>
        <v>4739.799999999999</v>
      </c>
      <c r="I34" s="1">
        <f t="shared" si="3"/>
        <v>2079.0000000000005</v>
      </c>
      <c r="J34" s="1">
        <f t="shared" si="3"/>
        <v>10259.5</v>
      </c>
      <c r="K34" s="1">
        <f t="shared" si="3"/>
        <v>131039.6</v>
      </c>
      <c r="L34" s="1">
        <f t="shared" si="3"/>
        <v>33277.5</v>
      </c>
      <c r="M34" s="1">
        <f t="shared" si="3"/>
        <v>323.9</v>
      </c>
      <c r="N34" s="1">
        <f t="shared" si="3"/>
        <v>76.9</v>
      </c>
      <c r="O34" s="1">
        <f t="shared" si="3"/>
        <v>7553.9</v>
      </c>
      <c r="P34" s="1">
        <f t="shared" si="3"/>
        <v>6674.900000000001</v>
      </c>
      <c r="Q34" s="1">
        <f t="shared" si="3"/>
        <v>395.2</v>
      </c>
      <c r="R34" s="1">
        <f t="shared" si="3"/>
        <v>20</v>
      </c>
      <c r="S34" s="1">
        <f t="shared" si="3"/>
        <v>213556.89999999997</v>
      </c>
    </row>
    <row r="35" spans="1:19" ht="12.7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8" ht="12.75">
      <c r="K38">
        <f>K23+K24+K25+L23+L24+L25+K28+L28</f>
        <v>149618.5</v>
      </c>
    </row>
    <row r="40" ht="12.75">
      <c r="B40" t="s">
        <v>137</v>
      </c>
    </row>
    <row r="42" spans="1:7" ht="12.75">
      <c r="A42" s="1"/>
      <c r="B42" s="1" t="s">
        <v>128</v>
      </c>
      <c r="C42" s="1" t="s">
        <v>129</v>
      </c>
      <c r="D42" s="1" t="s">
        <v>130</v>
      </c>
      <c r="E42" s="1" t="s">
        <v>131</v>
      </c>
      <c r="F42" s="1" t="s">
        <v>132</v>
      </c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 t="s">
        <v>43</v>
      </c>
      <c r="B44" s="1">
        <v>149618.5</v>
      </c>
      <c r="C44" s="1"/>
      <c r="D44" s="1"/>
      <c r="E44" s="1"/>
      <c r="F44" s="1">
        <v>1683.3</v>
      </c>
      <c r="G44" s="1"/>
    </row>
    <row r="45" spans="1:7" ht="12.75">
      <c r="A45" s="1" t="s">
        <v>133</v>
      </c>
      <c r="B45" s="1">
        <v>4445.8</v>
      </c>
      <c r="C45" s="1">
        <v>1763</v>
      </c>
      <c r="D45" s="1">
        <v>1002</v>
      </c>
      <c r="E45" s="1">
        <v>949.3</v>
      </c>
      <c r="F45" s="1"/>
      <c r="G45" s="1"/>
    </row>
    <row r="46" spans="1:7" ht="12.75">
      <c r="A46" s="1" t="s">
        <v>134</v>
      </c>
      <c r="B46" s="1">
        <v>2607.6</v>
      </c>
      <c r="C46" s="1"/>
      <c r="D46" s="1"/>
      <c r="E46" s="1"/>
      <c r="F46" s="1"/>
      <c r="G46" s="1"/>
    </row>
    <row r="47" spans="1:7" ht="12.75">
      <c r="A47" s="1" t="s">
        <v>135</v>
      </c>
      <c r="B47" s="1"/>
      <c r="C47" s="1"/>
      <c r="D47" s="1"/>
      <c r="E47" s="1"/>
      <c r="F47" s="1">
        <v>7356.4</v>
      </c>
      <c r="G47" s="1"/>
    </row>
    <row r="48" spans="1:7" ht="12.75">
      <c r="A48" s="1" t="s">
        <v>113</v>
      </c>
      <c r="B48" s="1"/>
      <c r="C48" s="1"/>
      <c r="D48" s="1"/>
      <c r="E48" s="1"/>
      <c r="F48" s="1">
        <v>315.9</v>
      </c>
      <c r="G48" s="1"/>
    </row>
    <row r="49" spans="1:7" ht="12.75">
      <c r="A49" s="1" t="s">
        <v>136</v>
      </c>
      <c r="B49" s="1"/>
      <c r="C49" s="1"/>
      <c r="D49" s="1"/>
      <c r="E49" s="1">
        <v>207.4</v>
      </c>
      <c r="F49" s="1"/>
      <c r="G49" s="1"/>
    </row>
    <row r="50" spans="1:7" ht="12.75">
      <c r="A50" s="1" t="s">
        <v>28</v>
      </c>
      <c r="B50" s="1">
        <f>SUM(B44:B48)</f>
        <v>156671.9</v>
      </c>
      <c r="C50" s="1">
        <f>SUM(C44:C48)</f>
        <v>1763</v>
      </c>
      <c r="D50" s="1">
        <f>SUM(D44:D48)</f>
        <v>1002</v>
      </c>
      <c r="E50" s="1">
        <f>SUM(E44:E49)</f>
        <v>1156.7</v>
      </c>
      <c r="F50" s="1">
        <f>SUM(F44:F48)</f>
        <v>9355.599999999999</v>
      </c>
      <c r="G50" s="1">
        <f>SUM(G44:G48)</f>
        <v>0</v>
      </c>
    </row>
    <row r="54" ht="12.75">
      <c r="B54" t="s">
        <v>137</v>
      </c>
    </row>
    <row r="56" spans="1:7" ht="12.75">
      <c r="A56" s="1"/>
      <c r="B56" s="1" t="s">
        <v>128</v>
      </c>
      <c r="C56" s="1" t="s">
        <v>129</v>
      </c>
      <c r="D56" s="1" t="s">
        <v>130</v>
      </c>
      <c r="E56" s="1" t="s">
        <v>131</v>
      </c>
      <c r="F56" s="1" t="s">
        <v>132</v>
      </c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 t="s">
        <v>43</v>
      </c>
      <c r="B58" s="1">
        <v>149618.5</v>
      </c>
      <c r="C58" s="1"/>
      <c r="D58" s="1"/>
      <c r="E58" s="1"/>
      <c r="F58" s="1">
        <v>1683.3</v>
      </c>
      <c r="G58" s="1"/>
    </row>
    <row r="59" spans="1:7" ht="12.75">
      <c r="A59" s="1" t="s">
        <v>133</v>
      </c>
      <c r="B59" s="1">
        <v>4445.8</v>
      </c>
      <c r="C59" s="1">
        <v>1763</v>
      </c>
      <c r="D59" s="1">
        <v>1002</v>
      </c>
      <c r="E59" s="1">
        <v>949.3</v>
      </c>
      <c r="F59" s="1"/>
      <c r="G59" s="1"/>
    </row>
    <row r="60" spans="1:7" ht="12.75">
      <c r="A60" s="1" t="s">
        <v>134</v>
      </c>
      <c r="B60" s="1">
        <v>2607.6</v>
      </c>
      <c r="C60" s="1"/>
      <c r="D60" s="1"/>
      <c r="E60" s="1"/>
      <c r="F60" s="1"/>
      <c r="G60" s="1"/>
    </row>
    <row r="61" spans="1:7" ht="12.75">
      <c r="A61" s="1" t="s">
        <v>135</v>
      </c>
      <c r="B61" s="1"/>
      <c r="C61" s="1"/>
      <c r="D61" s="1"/>
      <c r="E61" s="1"/>
      <c r="F61" s="1">
        <v>7356.4</v>
      </c>
      <c r="G61" s="1"/>
    </row>
    <row r="62" spans="1:7" ht="12.75">
      <c r="A62" s="1" t="s">
        <v>113</v>
      </c>
      <c r="B62" s="1"/>
      <c r="C62" s="1"/>
      <c r="D62" s="1"/>
      <c r="E62" s="1"/>
      <c r="F62" s="1">
        <v>315.9</v>
      </c>
      <c r="G62" s="1"/>
    </row>
    <row r="63" spans="1:7" ht="12.75">
      <c r="A63" s="1" t="s">
        <v>136</v>
      </c>
      <c r="B63" s="1"/>
      <c r="C63" s="1"/>
      <c r="D63" s="1"/>
      <c r="E63" s="1">
        <v>207.4</v>
      </c>
      <c r="F63" s="1"/>
      <c r="G63" s="1"/>
    </row>
    <row r="64" spans="1:7" ht="12.75">
      <c r="A64" s="1" t="s">
        <v>28</v>
      </c>
      <c r="B64" s="1">
        <f>SUM(B58:B62)</f>
        <v>156671.9</v>
      </c>
      <c r="C64" s="1">
        <f>SUM(C58:C62)</f>
        <v>1763</v>
      </c>
      <c r="D64" s="1">
        <f>SUM(D58:D62)</f>
        <v>1002</v>
      </c>
      <c r="E64" s="1">
        <f>SUM(E58:E63)</f>
        <v>1156.7</v>
      </c>
      <c r="F64" s="1">
        <f>SUM(F58:F62)</f>
        <v>9355.599999999999</v>
      </c>
      <c r="G64" s="1">
        <f>SUM(G58:G62)</f>
        <v>0</v>
      </c>
    </row>
  </sheetData>
  <sheetProtection/>
  <printOptions/>
  <pageMargins left="0.75" right="0.75" top="1" bottom="1" header="0.5" footer="0.5"/>
  <pageSetup horizontalDpi="600" verticalDpi="600" orientation="landscape" paperSize="9" scale="17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L114"/>
  <sheetViews>
    <sheetView zoomScalePageLayoutView="0" workbookViewId="0" topLeftCell="A4">
      <selection activeCell="K75" sqref="K75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146</v>
      </c>
      <c r="C2" s="22"/>
      <c r="D2" s="22"/>
      <c r="E2" s="22"/>
      <c r="F2" s="22"/>
      <c r="G2" s="22"/>
    </row>
    <row r="4" spans="1:8" ht="12.75">
      <c r="A4" s="22" t="s">
        <v>147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148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59"/>
      <c r="B7" s="52" t="s">
        <v>149</v>
      </c>
      <c r="C7" s="52" t="s">
        <v>150</v>
      </c>
      <c r="D7" s="52" t="s">
        <v>151</v>
      </c>
      <c r="E7" s="52" t="s">
        <v>152</v>
      </c>
      <c r="F7" s="52" t="s">
        <v>56</v>
      </c>
      <c r="G7" s="58"/>
      <c r="H7" s="58"/>
    </row>
    <row r="8" spans="1:8" ht="51.75" customHeight="1">
      <c r="A8" s="59"/>
      <c r="B8" s="52"/>
      <c r="C8" s="52"/>
      <c r="D8" s="52"/>
      <c r="E8" s="52"/>
      <c r="F8" s="52"/>
      <c r="G8" s="58"/>
      <c r="H8" s="58"/>
    </row>
    <row r="9" spans="1:8" ht="12.75">
      <c r="A9" s="1" t="s">
        <v>47</v>
      </c>
      <c r="B9" s="1">
        <v>202349.1</v>
      </c>
      <c r="C9" s="1">
        <v>201727.3</v>
      </c>
      <c r="D9" s="8">
        <f aca="true" t="shared" si="0" ref="D9:D15">C9/E9*100</f>
        <v>114.40055304076009</v>
      </c>
      <c r="E9" s="1">
        <v>176334.2</v>
      </c>
      <c r="F9" s="8">
        <f aca="true" t="shared" si="1" ref="F9:F15">C9/B9*100</f>
        <v>99.69270928311516</v>
      </c>
      <c r="G9" s="10"/>
      <c r="H9" s="13"/>
    </row>
    <row r="10" spans="1:8" ht="12.75">
      <c r="A10" s="1" t="s">
        <v>48</v>
      </c>
      <c r="B10" s="1">
        <v>17108.9</v>
      </c>
      <c r="C10" s="1">
        <v>16332.2</v>
      </c>
      <c r="D10" s="8">
        <f t="shared" si="0"/>
        <v>99.31770085865097</v>
      </c>
      <c r="E10" s="1">
        <v>16444.4</v>
      </c>
      <c r="F10" s="8">
        <f t="shared" si="1"/>
        <v>95.4602575267843</v>
      </c>
      <c r="G10" s="10"/>
      <c r="H10" s="13"/>
    </row>
    <row r="11" spans="1:8" ht="12.75">
      <c r="A11" s="1" t="s">
        <v>49</v>
      </c>
      <c r="B11" s="1">
        <v>6347.8</v>
      </c>
      <c r="C11" s="1">
        <v>6347.8</v>
      </c>
      <c r="D11" s="8">
        <f t="shared" si="0"/>
        <v>103.99580596012386</v>
      </c>
      <c r="E11" s="1">
        <v>6103.9</v>
      </c>
      <c r="F11" s="8">
        <f t="shared" si="1"/>
        <v>100</v>
      </c>
      <c r="G11" s="10"/>
      <c r="H11" s="13"/>
    </row>
    <row r="12" spans="1:8" ht="12.75">
      <c r="A12" s="1" t="s">
        <v>50</v>
      </c>
      <c r="B12" s="1">
        <v>9465.6</v>
      </c>
      <c r="C12" s="1">
        <v>8819.2</v>
      </c>
      <c r="D12" s="8">
        <f t="shared" si="0"/>
        <v>184.73784536751924</v>
      </c>
      <c r="E12" s="1">
        <v>4773.9</v>
      </c>
      <c r="F12" s="8">
        <f t="shared" si="1"/>
        <v>93.17106152805951</v>
      </c>
      <c r="G12" s="10" t="s">
        <v>153</v>
      </c>
      <c r="H12" s="13"/>
    </row>
    <row r="13" spans="1:8" ht="12.75">
      <c r="A13" s="1" t="s">
        <v>51</v>
      </c>
      <c r="B13" s="1">
        <v>6200</v>
      </c>
      <c r="C13" s="1">
        <v>6200</v>
      </c>
      <c r="D13" s="8">
        <f t="shared" si="0"/>
        <v>60.90373280943025</v>
      </c>
      <c r="E13" s="1">
        <v>10180</v>
      </c>
      <c r="F13" s="8">
        <f t="shared" si="1"/>
        <v>100</v>
      </c>
      <c r="G13" s="13" t="s">
        <v>154</v>
      </c>
      <c r="H13" s="13"/>
    </row>
    <row r="14" spans="1:8" ht="12.75">
      <c r="A14" s="1" t="s">
        <v>45</v>
      </c>
      <c r="B14" s="1">
        <v>33993.2</v>
      </c>
      <c r="C14" s="1">
        <v>33163.7</v>
      </c>
      <c r="D14" s="8">
        <f t="shared" si="0"/>
        <v>130.69438423645317</v>
      </c>
      <c r="E14" s="1">
        <v>25375</v>
      </c>
      <c r="F14" s="8">
        <f t="shared" si="1"/>
        <v>97.55980607886283</v>
      </c>
      <c r="G14" s="10"/>
      <c r="H14" s="13"/>
    </row>
    <row r="15" spans="1:8" ht="12.75">
      <c r="A15" s="1" t="s">
        <v>96</v>
      </c>
      <c r="B15" s="1">
        <v>1406</v>
      </c>
      <c r="C15" s="1">
        <v>1406</v>
      </c>
      <c r="D15" s="8">
        <f t="shared" si="0"/>
        <v>142.59634888438134</v>
      </c>
      <c r="E15" s="1">
        <v>986</v>
      </c>
      <c r="F15" s="8">
        <f t="shared" si="1"/>
        <v>100</v>
      </c>
      <c r="G15" s="10"/>
      <c r="H15" s="10"/>
    </row>
    <row r="17" ht="12.75">
      <c r="A17" s="22" t="s">
        <v>59</v>
      </c>
    </row>
    <row r="19" spans="1:6" ht="12.75">
      <c r="A19" s="1"/>
      <c r="B19" s="21">
        <v>2011</v>
      </c>
      <c r="C19" s="21">
        <v>2010</v>
      </c>
      <c r="D19" s="21" t="s">
        <v>60</v>
      </c>
      <c r="E19" s="32"/>
      <c r="F19" s="32"/>
    </row>
    <row r="20" spans="1:6" ht="41.25" customHeight="1">
      <c r="A20" s="7" t="s">
        <v>61</v>
      </c>
      <c r="B20" s="1">
        <v>825</v>
      </c>
      <c r="C20" s="1">
        <v>813</v>
      </c>
      <c r="D20" s="8">
        <f>B20/C20*100</f>
        <v>101.4760147601476</v>
      </c>
      <c r="E20" s="13"/>
      <c r="F20" s="13">
        <v>373</v>
      </c>
    </row>
    <row r="21" spans="1:6" ht="12.75">
      <c r="A21" s="7" t="s">
        <v>62</v>
      </c>
      <c r="B21" s="1">
        <v>4945.5</v>
      </c>
      <c r="C21" s="1">
        <v>4244.7</v>
      </c>
      <c r="D21" s="8">
        <f>B21/C21*100</f>
        <v>116.51000070676373</v>
      </c>
      <c r="E21" s="13"/>
      <c r="F21" s="13"/>
    </row>
    <row r="22" spans="1:6" ht="25.5">
      <c r="A22" s="7" t="s">
        <v>63</v>
      </c>
      <c r="B22" s="1">
        <v>9380</v>
      </c>
      <c r="C22" s="1">
        <v>8066</v>
      </c>
      <c r="D22" s="8">
        <f>B22/C22*100</f>
        <v>116.29060252913463</v>
      </c>
      <c r="E22" s="13"/>
      <c r="F22" s="13"/>
    </row>
    <row r="23" spans="1:6" ht="25.5">
      <c r="A23" s="7" t="s">
        <v>64</v>
      </c>
      <c r="B23" s="1">
        <v>938</v>
      </c>
      <c r="C23" s="1">
        <v>807</v>
      </c>
      <c r="D23" s="8">
        <f>B23/C23*100</f>
        <v>116.23296158612145</v>
      </c>
      <c r="E23" s="13"/>
      <c r="F23" s="13"/>
    </row>
    <row r="25" spans="1:9" ht="76.5">
      <c r="A25" s="1"/>
      <c r="B25" s="7" t="s">
        <v>66</v>
      </c>
      <c r="C25" s="7" t="s">
        <v>67</v>
      </c>
      <c r="D25" s="7" t="s">
        <v>68</v>
      </c>
      <c r="E25" s="7" t="s">
        <v>69</v>
      </c>
      <c r="F25" s="19"/>
      <c r="G25" s="19"/>
      <c r="I25" t="s">
        <v>65</v>
      </c>
    </row>
    <row r="26" spans="1:7" ht="12.75">
      <c r="A26" s="23" t="s">
        <v>70</v>
      </c>
      <c r="B26" s="1">
        <v>7.7</v>
      </c>
      <c r="C26" s="1">
        <v>2.8</v>
      </c>
      <c r="D26" s="1">
        <v>11.3</v>
      </c>
      <c r="E26" s="1">
        <v>5.7</v>
      </c>
      <c r="F26" s="10"/>
      <c r="G26" s="10"/>
    </row>
    <row r="27" spans="1:7" ht="12.75">
      <c r="A27" s="23" t="s">
        <v>71</v>
      </c>
      <c r="B27" s="1">
        <v>4.4</v>
      </c>
      <c r="C27" s="1">
        <v>3.6</v>
      </c>
      <c r="D27" s="40">
        <v>8.8</v>
      </c>
      <c r="E27" s="1">
        <v>7.6</v>
      </c>
      <c r="F27" s="10"/>
      <c r="G27" s="10"/>
    </row>
    <row r="28" spans="1:7" ht="12.75">
      <c r="A28" s="23" t="s">
        <v>72</v>
      </c>
      <c r="B28" s="1">
        <v>0.9</v>
      </c>
      <c r="C28" s="1"/>
      <c r="D28" s="1">
        <v>2.2</v>
      </c>
      <c r="E28" s="1"/>
      <c r="F28" s="10"/>
      <c r="G28" s="10"/>
    </row>
    <row r="30" spans="1:7" ht="12.75">
      <c r="A30" s="60" t="s">
        <v>157</v>
      </c>
      <c r="B30" s="60"/>
      <c r="C30" s="60"/>
      <c r="D30" s="60"/>
      <c r="E30" s="60"/>
      <c r="F30" s="60"/>
      <c r="G30" s="60"/>
    </row>
    <row r="32" ht="12.75">
      <c r="A32" s="22" t="s">
        <v>79</v>
      </c>
    </row>
    <row r="33" spans="1:3" ht="12.75">
      <c r="A33" s="22" t="s">
        <v>74</v>
      </c>
      <c r="B33">
        <v>3152</v>
      </c>
      <c r="C33" t="s">
        <v>81</v>
      </c>
    </row>
    <row r="34" spans="1:3" ht="12.75">
      <c r="A34" s="22" t="s">
        <v>75</v>
      </c>
      <c r="B34">
        <v>6117</v>
      </c>
      <c r="C34" t="s">
        <v>81</v>
      </c>
    </row>
    <row r="35" spans="1:3" ht="12.75">
      <c r="A35" s="22" t="s">
        <v>76</v>
      </c>
      <c r="B35">
        <v>31886</v>
      </c>
      <c r="C35" t="s">
        <v>81</v>
      </c>
    </row>
    <row r="36" spans="1:3" ht="12.75">
      <c r="A36" s="22" t="s">
        <v>77</v>
      </c>
      <c r="B36">
        <v>2941</v>
      </c>
      <c r="C36" t="s">
        <v>81</v>
      </c>
    </row>
    <row r="37" spans="1:3" ht="12.75">
      <c r="A37" s="22" t="s">
        <v>78</v>
      </c>
      <c r="B37">
        <v>4883</v>
      </c>
      <c r="C37" t="s">
        <v>81</v>
      </c>
    </row>
    <row r="38" spans="1:3" ht="12.75">
      <c r="A38" s="22" t="s">
        <v>80</v>
      </c>
      <c r="B38">
        <v>4387</v>
      </c>
      <c r="C38" t="s">
        <v>81</v>
      </c>
    </row>
    <row r="39" ht="12.75">
      <c r="A39" s="22"/>
    </row>
    <row r="40" spans="1:6" ht="12.75">
      <c r="A40" s="22"/>
      <c r="B40" s="22" t="s">
        <v>82</v>
      </c>
      <c r="C40" s="22"/>
      <c r="D40" s="22"/>
      <c r="E40" s="22"/>
      <c r="F40" s="22"/>
    </row>
    <row r="42" spans="1:8" ht="12.75">
      <c r="A42" s="53"/>
      <c r="B42" s="52" t="s">
        <v>27</v>
      </c>
      <c r="C42" s="52" t="s">
        <v>40</v>
      </c>
      <c r="D42" s="55" t="s">
        <v>41</v>
      </c>
      <c r="E42" s="56" t="s">
        <v>155</v>
      </c>
      <c r="F42" s="56" t="s">
        <v>156</v>
      </c>
      <c r="G42" s="52" t="s">
        <v>102</v>
      </c>
      <c r="H42" s="52" t="s">
        <v>44</v>
      </c>
    </row>
    <row r="43" spans="1:8" ht="42" customHeight="1">
      <c r="A43" s="54"/>
      <c r="B43" s="52"/>
      <c r="C43" s="52"/>
      <c r="D43" s="55"/>
      <c r="E43" s="57"/>
      <c r="F43" s="57"/>
      <c r="G43" s="52"/>
      <c r="H43" s="52"/>
    </row>
    <row r="44" spans="1:10" ht="12.75">
      <c r="A44" s="1" t="s">
        <v>0</v>
      </c>
      <c r="B44" s="1">
        <v>24029.6</v>
      </c>
      <c r="C44" s="6">
        <v>718</v>
      </c>
      <c r="D44" s="6">
        <v>725</v>
      </c>
      <c r="E44" s="6"/>
      <c r="F44" s="6"/>
      <c r="G44" s="17">
        <f aca="true" t="shared" si="2" ref="G44:G73">B44/(((C44*8)+(D44*4))/12+(E44+F44)/2)*1000</f>
        <v>33359.00046274872</v>
      </c>
      <c r="H44" s="8">
        <f aca="true" t="shared" si="3" ref="H44:H84">G44/12</f>
        <v>2779.91670522906</v>
      </c>
      <c r="J44" s="13"/>
    </row>
    <row r="45" spans="1:10" ht="12.75">
      <c r="A45" s="1" t="s">
        <v>4</v>
      </c>
      <c r="B45" s="1">
        <v>7248.2</v>
      </c>
      <c r="C45" s="6">
        <v>126</v>
      </c>
      <c r="D45" s="6">
        <v>130</v>
      </c>
      <c r="E45" s="6">
        <v>23</v>
      </c>
      <c r="F45" s="6">
        <v>23</v>
      </c>
      <c r="G45" s="17">
        <f t="shared" si="2"/>
        <v>48214.19068736142</v>
      </c>
      <c r="H45" s="8">
        <f t="shared" si="3"/>
        <v>4017.849223946785</v>
      </c>
      <c r="J45" s="13"/>
    </row>
    <row r="46" spans="1:12" ht="12.75">
      <c r="A46" s="1" t="s">
        <v>1</v>
      </c>
      <c r="B46" s="1">
        <v>14925.3</v>
      </c>
      <c r="C46" s="6">
        <v>407</v>
      </c>
      <c r="D46" s="6">
        <v>417</v>
      </c>
      <c r="E46" s="6"/>
      <c r="F46" s="6"/>
      <c r="G46" s="17">
        <f t="shared" si="2"/>
        <v>36373.5987002437</v>
      </c>
      <c r="H46" s="8">
        <f t="shared" si="3"/>
        <v>3031.1332250203086</v>
      </c>
      <c r="J46" s="13"/>
      <c r="L46" s="37"/>
    </row>
    <row r="47" spans="1:10" ht="12.75">
      <c r="A47" s="1" t="s">
        <v>5</v>
      </c>
      <c r="B47" s="1">
        <v>6824.1</v>
      </c>
      <c r="C47" s="6">
        <v>119</v>
      </c>
      <c r="D47" s="6">
        <v>116</v>
      </c>
      <c r="E47" s="6">
        <v>19</v>
      </c>
      <c r="F47" s="6">
        <v>19</v>
      </c>
      <c r="G47" s="17">
        <f t="shared" si="2"/>
        <v>49810.94890510949</v>
      </c>
      <c r="H47" s="8">
        <f t="shared" si="3"/>
        <v>4150.912408759124</v>
      </c>
      <c r="J47" s="13"/>
    </row>
    <row r="48" spans="1:12" ht="12.75">
      <c r="A48" s="2" t="s">
        <v>2</v>
      </c>
      <c r="B48" s="2">
        <v>7191.2</v>
      </c>
      <c r="C48" s="11">
        <v>179</v>
      </c>
      <c r="D48" s="11">
        <v>168</v>
      </c>
      <c r="E48" s="11"/>
      <c r="F48" s="11"/>
      <c r="G48" s="17">
        <f t="shared" si="2"/>
        <v>41014.44866920152</v>
      </c>
      <c r="H48" s="24">
        <f t="shared" si="3"/>
        <v>3417.87072243346</v>
      </c>
      <c r="J48" s="13"/>
      <c r="L48" s="37"/>
    </row>
    <row r="49" spans="1:12" ht="13.5" thickBot="1">
      <c r="A49" s="2" t="s">
        <v>26</v>
      </c>
      <c r="B49" s="2">
        <v>3114.7</v>
      </c>
      <c r="C49" s="11">
        <v>86</v>
      </c>
      <c r="D49" s="11">
        <v>71</v>
      </c>
      <c r="E49" s="11"/>
      <c r="F49" s="11"/>
      <c r="G49" s="38">
        <f t="shared" si="2"/>
        <v>38453.08641975308</v>
      </c>
      <c r="H49" s="24">
        <f t="shared" si="3"/>
        <v>3204.423868312757</v>
      </c>
      <c r="J49" s="13"/>
      <c r="L49" s="37"/>
    </row>
    <row r="50" spans="1:12" ht="13.5" thickBot="1">
      <c r="A50" s="4" t="s">
        <v>28</v>
      </c>
      <c r="B50" s="5">
        <f>SUM(B44:B49)</f>
        <v>63333.09999999999</v>
      </c>
      <c r="C50" s="9">
        <f>SUM(C44:C49)</f>
        <v>1635</v>
      </c>
      <c r="D50" s="9">
        <f>SUM(D44:D49)</f>
        <v>1627</v>
      </c>
      <c r="E50" s="20">
        <f>SUM(E44:E49)</f>
        <v>42</v>
      </c>
      <c r="F50" s="20">
        <f>SUM(F44:F49)</f>
        <v>42</v>
      </c>
      <c r="G50" s="31">
        <f t="shared" si="2"/>
        <v>37825.86103921959</v>
      </c>
      <c r="H50" s="33">
        <f t="shared" si="3"/>
        <v>3152.155086601633</v>
      </c>
      <c r="J50" s="13"/>
      <c r="L50" s="37"/>
    </row>
    <row r="51" spans="1:10" ht="12.75">
      <c r="A51" s="3" t="s">
        <v>3</v>
      </c>
      <c r="B51" s="3">
        <v>9319</v>
      </c>
      <c r="C51" s="12">
        <v>169</v>
      </c>
      <c r="D51" s="12">
        <v>181</v>
      </c>
      <c r="E51" s="12"/>
      <c r="F51" s="12"/>
      <c r="G51" s="17">
        <f t="shared" si="2"/>
        <v>53867.05202312139</v>
      </c>
      <c r="H51" s="25">
        <f t="shared" si="3"/>
        <v>4488.921001926782</v>
      </c>
      <c r="J51" s="13"/>
    </row>
    <row r="52" spans="1:12" ht="12.75">
      <c r="A52" s="1" t="s">
        <v>6</v>
      </c>
      <c r="B52" s="1">
        <v>12763.5</v>
      </c>
      <c r="C52" s="6">
        <v>130</v>
      </c>
      <c r="D52" s="6">
        <v>128</v>
      </c>
      <c r="E52" s="6">
        <v>41</v>
      </c>
      <c r="F52" s="6">
        <v>56</v>
      </c>
      <c r="G52" s="17">
        <f t="shared" si="2"/>
        <v>71772.25866916588</v>
      </c>
      <c r="H52" s="25">
        <f t="shared" si="3"/>
        <v>5981.021555763823</v>
      </c>
      <c r="J52" s="13"/>
      <c r="L52" s="37"/>
    </row>
    <row r="53" spans="1:12" ht="12.75">
      <c r="A53" s="1" t="s">
        <v>7</v>
      </c>
      <c r="B53" s="1">
        <v>8216.3</v>
      </c>
      <c r="C53" s="6">
        <v>150</v>
      </c>
      <c r="D53" s="6">
        <v>153</v>
      </c>
      <c r="E53" s="6"/>
      <c r="F53" s="6"/>
      <c r="G53" s="17">
        <f t="shared" si="2"/>
        <v>54412.58278145695</v>
      </c>
      <c r="H53" s="25">
        <f t="shared" si="3"/>
        <v>4534.381898454746</v>
      </c>
      <c r="J53" s="13"/>
      <c r="L53" s="37"/>
    </row>
    <row r="54" spans="1:12" ht="12.75">
      <c r="A54" s="1" t="s">
        <v>15</v>
      </c>
      <c r="B54" s="1">
        <v>7147</v>
      </c>
      <c r="C54" s="6">
        <v>59</v>
      </c>
      <c r="D54" s="6">
        <v>59</v>
      </c>
      <c r="E54" s="6">
        <v>24</v>
      </c>
      <c r="F54" s="6">
        <v>25</v>
      </c>
      <c r="G54" s="17">
        <f t="shared" si="2"/>
        <v>85592.8143712575</v>
      </c>
      <c r="H54" s="25">
        <f t="shared" si="3"/>
        <v>7132.734530938124</v>
      </c>
      <c r="J54" s="13"/>
      <c r="L54" s="37"/>
    </row>
    <row r="55" spans="1:12" ht="12.75">
      <c r="A55" s="1" t="s">
        <v>16</v>
      </c>
      <c r="B55" s="1">
        <v>8307.9</v>
      </c>
      <c r="C55" s="6">
        <v>79</v>
      </c>
      <c r="D55" s="6">
        <v>84</v>
      </c>
      <c r="E55" s="6">
        <v>29</v>
      </c>
      <c r="F55" s="6">
        <v>31</v>
      </c>
      <c r="G55" s="17">
        <f t="shared" si="2"/>
        <v>75071.38554216867</v>
      </c>
      <c r="H55" s="25">
        <f t="shared" si="3"/>
        <v>6255.948795180723</v>
      </c>
      <c r="J55" s="13"/>
      <c r="L55" s="37"/>
    </row>
    <row r="56" spans="1:12" ht="12.75">
      <c r="A56" s="1" t="s">
        <v>9</v>
      </c>
      <c r="B56" s="1">
        <v>8176.1</v>
      </c>
      <c r="C56" s="6">
        <v>90</v>
      </c>
      <c r="D56" s="6">
        <v>91</v>
      </c>
      <c r="E56" s="6">
        <v>30</v>
      </c>
      <c r="F56" s="6">
        <v>30</v>
      </c>
      <c r="G56" s="17">
        <f t="shared" si="2"/>
        <v>67945.42936288088</v>
      </c>
      <c r="H56" s="25">
        <f t="shared" si="3"/>
        <v>5662.119113573407</v>
      </c>
      <c r="J56" s="13"/>
      <c r="L56" s="37"/>
    </row>
    <row r="57" spans="1:12" ht="12.75">
      <c r="A57" s="1" t="s">
        <v>10</v>
      </c>
      <c r="B57" s="1">
        <v>6426.9</v>
      </c>
      <c r="C57" s="6">
        <v>70</v>
      </c>
      <c r="D57" s="6">
        <v>77</v>
      </c>
      <c r="E57" s="6">
        <v>26</v>
      </c>
      <c r="F57" s="6">
        <v>22</v>
      </c>
      <c r="G57" s="17">
        <f t="shared" si="2"/>
        <v>66715.2249134948</v>
      </c>
      <c r="H57" s="25">
        <f t="shared" si="3"/>
        <v>5559.602076124567</v>
      </c>
      <c r="J57" s="13"/>
      <c r="L57" s="37"/>
    </row>
    <row r="58" spans="1:12" ht="12.75">
      <c r="A58" s="1" t="s">
        <v>11</v>
      </c>
      <c r="B58" s="1">
        <v>6359.5</v>
      </c>
      <c r="C58" s="6">
        <v>56</v>
      </c>
      <c r="D58" s="6">
        <v>60</v>
      </c>
      <c r="E58" s="6">
        <v>22</v>
      </c>
      <c r="F58" s="6">
        <v>24</v>
      </c>
      <c r="G58" s="17">
        <f t="shared" si="2"/>
        <v>79163.90041493776</v>
      </c>
      <c r="H58" s="25">
        <f t="shared" si="3"/>
        <v>6596.991701244813</v>
      </c>
      <c r="J58" s="13"/>
      <c r="L58" s="37"/>
    </row>
    <row r="59" spans="1:12" ht="12.75">
      <c r="A59" s="1" t="s">
        <v>12</v>
      </c>
      <c r="B59" s="1">
        <v>6310.2</v>
      </c>
      <c r="C59" s="6">
        <v>57</v>
      </c>
      <c r="D59" s="6">
        <v>49</v>
      </c>
      <c r="E59" s="6">
        <v>22</v>
      </c>
      <c r="F59" s="6">
        <v>23</v>
      </c>
      <c r="G59" s="17">
        <f t="shared" si="2"/>
        <v>82128.4164859002</v>
      </c>
      <c r="H59" s="25">
        <f t="shared" si="3"/>
        <v>6844.03470715835</v>
      </c>
      <c r="J59" s="13"/>
      <c r="L59" s="37"/>
    </row>
    <row r="60" spans="1:12" ht="12.75">
      <c r="A60" s="1" t="s">
        <v>13</v>
      </c>
      <c r="B60" s="1">
        <v>7966</v>
      </c>
      <c r="C60" s="6">
        <v>44</v>
      </c>
      <c r="D60" s="6">
        <v>49</v>
      </c>
      <c r="E60" s="6">
        <v>20</v>
      </c>
      <c r="F60" s="6">
        <v>20</v>
      </c>
      <c r="G60" s="17">
        <f t="shared" si="2"/>
        <v>121309.64467005077</v>
      </c>
      <c r="H60" s="25">
        <f t="shared" si="3"/>
        <v>10109.137055837564</v>
      </c>
      <c r="J60" s="13"/>
      <c r="L60" s="37"/>
    </row>
    <row r="61" spans="1:12" ht="12.75">
      <c r="A61" s="1" t="s">
        <v>14</v>
      </c>
      <c r="B61" s="1">
        <v>6219.3</v>
      </c>
      <c r="C61" s="6">
        <v>84</v>
      </c>
      <c r="D61" s="6">
        <v>80</v>
      </c>
      <c r="E61" s="6"/>
      <c r="F61" s="6"/>
      <c r="G61" s="17">
        <f t="shared" si="2"/>
        <v>75233.46774193548</v>
      </c>
      <c r="H61" s="25">
        <f t="shared" si="3"/>
        <v>6269.455645161291</v>
      </c>
      <c r="J61" s="13"/>
      <c r="L61" s="37"/>
    </row>
    <row r="62" spans="1:12" ht="12.75">
      <c r="A62" s="1" t="s">
        <v>8</v>
      </c>
      <c r="B62" s="1">
        <v>7256</v>
      </c>
      <c r="C62" s="6">
        <v>91</v>
      </c>
      <c r="D62" s="6">
        <v>89</v>
      </c>
      <c r="E62" s="6">
        <v>30</v>
      </c>
      <c r="F62" s="6">
        <v>30</v>
      </c>
      <c r="G62" s="17">
        <f t="shared" si="2"/>
        <v>60299.16897506926</v>
      </c>
      <c r="H62" s="25">
        <f t="shared" si="3"/>
        <v>5024.930747922438</v>
      </c>
      <c r="J62" s="13"/>
      <c r="L62" s="37"/>
    </row>
    <row r="63" spans="1:12" ht="12.75">
      <c r="A63" s="1" t="s">
        <v>17</v>
      </c>
      <c r="B63" s="1">
        <v>5315.8</v>
      </c>
      <c r="C63" s="6">
        <v>43</v>
      </c>
      <c r="D63" s="6">
        <v>50</v>
      </c>
      <c r="E63" s="6">
        <v>22</v>
      </c>
      <c r="F63" s="6">
        <v>22</v>
      </c>
      <c r="G63" s="17">
        <f t="shared" si="2"/>
        <v>78947.52475247525</v>
      </c>
      <c r="H63" s="25">
        <f t="shared" si="3"/>
        <v>6578.960396039604</v>
      </c>
      <c r="J63" s="13"/>
      <c r="L63" s="37"/>
    </row>
    <row r="64" spans="1:12" ht="12.75">
      <c r="A64" s="1" t="s">
        <v>18</v>
      </c>
      <c r="B64" s="1">
        <v>2624.3</v>
      </c>
      <c r="C64" s="6">
        <v>25</v>
      </c>
      <c r="D64" s="6">
        <v>24</v>
      </c>
      <c r="E64" s="6">
        <v>5</v>
      </c>
      <c r="F64" s="6">
        <v>5</v>
      </c>
      <c r="G64" s="17">
        <f t="shared" si="2"/>
        <v>88459.55056179776</v>
      </c>
      <c r="H64" s="25">
        <f t="shared" si="3"/>
        <v>7371.6292134831465</v>
      </c>
      <c r="J64" s="13"/>
      <c r="L64" s="37"/>
    </row>
    <row r="65" spans="1:12" ht="12.75">
      <c r="A65" s="1" t="s">
        <v>19</v>
      </c>
      <c r="B65" s="1">
        <v>2915.1</v>
      </c>
      <c r="C65" s="6">
        <v>25</v>
      </c>
      <c r="D65" s="6">
        <v>22</v>
      </c>
      <c r="E65" s="6">
        <v>9</v>
      </c>
      <c r="F65" s="6">
        <v>9</v>
      </c>
      <c r="G65" s="17">
        <f t="shared" si="2"/>
        <v>88336.36363636363</v>
      </c>
      <c r="H65" s="25">
        <f t="shared" si="3"/>
        <v>7361.363636363636</v>
      </c>
      <c r="J65" s="13"/>
      <c r="L65" s="37"/>
    </row>
    <row r="66" spans="1:12" ht="12.75">
      <c r="A66" s="1" t="s">
        <v>20</v>
      </c>
      <c r="B66" s="1">
        <v>3660.7</v>
      </c>
      <c r="C66" s="6">
        <v>30</v>
      </c>
      <c r="D66" s="6">
        <v>27</v>
      </c>
      <c r="E66" s="6">
        <v>14</v>
      </c>
      <c r="F66" s="6">
        <v>13</v>
      </c>
      <c r="G66" s="17">
        <f t="shared" si="2"/>
        <v>86134.11764705881</v>
      </c>
      <c r="H66" s="25">
        <f t="shared" si="3"/>
        <v>7177.843137254901</v>
      </c>
      <c r="J66" s="13"/>
      <c r="L66" s="37"/>
    </row>
    <row r="67" spans="1:12" ht="12.75">
      <c r="A67" s="1" t="s">
        <v>21</v>
      </c>
      <c r="B67" s="1">
        <v>3846.7</v>
      </c>
      <c r="C67" s="6">
        <v>44</v>
      </c>
      <c r="D67" s="6">
        <v>40</v>
      </c>
      <c r="E67" s="6"/>
      <c r="F67" s="6"/>
      <c r="G67" s="17">
        <f t="shared" si="2"/>
        <v>90157.03125</v>
      </c>
      <c r="H67" s="25">
        <f t="shared" si="3"/>
        <v>7513.0859375</v>
      </c>
      <c r="J67" s="13"/>
      <c r="L67" s="37"/>
    </row>
    <row r="68" spans="1:12" ht="12.75">
      <c r="A68" s="1" t="s">
        <v>22</v>
      </c>
      <c r="B68" s="1">
        <v>7872.2</v>
      </c>
      <c r="C68" s="6">
        <v>73</v>
      </c>
      <c r="D68" s="6">
        <v>75</v>
      </c>
      <c r="E68" s="6">
        <v>28</v>
      </c>
      <c r="F68" s="6">
        <v>28</v>
      </c>
      <c r="G68" s="17">
        <f t="shared" si="2"/>
        <v>77431.47540983606</v>
      </c>
      <c r="H68" s="25">
        <f t="shared" si="3"/>
        <v>6452.622950819671</v>
      </c>
      <c r="J68" s="13"/>
      <c r="L68" s="37"/>
    </row>
    <row r="69" spans="1:12" ht="12.75">
      <c r="A69" s="1" t="s">
        <v>23</v>
      </c>
      <c r="B69" s="1">
        <v>2028.7</v>
      </c>
      <c r="C69" s="6">
        <v>11</v>
      </c>
      <c r="D69" s="6">
        <v>14</v>
      </c>
      <c r="E69" s="6">
        <v>12</v>
      </c>
      <c r="F69" s="6">
        <v>11</v>
      </c>
      <c r="G69" s="17">
        <f t="shared" si="2"/>
        <v>86327.65957446808</v>
      </c>
      <c r="H69" s="25">
        <f t="shared" si="3"/>
        <v>7193.9716312056735</v>
      </c>
      <c r="J69" s="13"/>
      <c r="L69" s="37"/>
    </row>
    <row r="70" spans="1:12" ht="12.75">
      <c r="A70" s="1" t="s">
        <v>24</v>
      </c>
      <c r="B70" s="1">
        <v>810.3</v>
      </c>
      <c r="C70" s="6">
        <v>10</v>
      </c>
      <c r="D70" s="6">
        <v>0</v>
      </c>
      <c r="E70" s="6">
        <v>6</v>
      </c>
      <c r="F70" s="6"/>
      <c r="G70" s="17">
        <f t="shared" si="2"/>
        <v>83824.13793103448</v>
      </c>
      <c r="H70" s="25">
        <f t="shared" si="3"/>
        <v>6985.3448275862065</v>
      </c>
      <c r="J70" s="13"/>
      <c r="L70" s="37"/>
    </row>
    <row r="71" spans="1:12" ht="13.5" thickBot="1">
      <c r="A71" s="1" t="s">
        <v>25</v>
      </c>
      <c r="B71" s="1">
        <v>1239.4</v>
      </c>
      <c r="C71" s="6">
        <v>11</v>
      </c>
      <c r="D71" s="6">
        <v>9</v>
      </c>
      <c r="E71" s="11">
        <v>4</v>
      </c>
      <c r="F71" s="11">
        <v>4</v>
      </c>
      <c r="G71" s="38">
        <f t="shared" si="2"/>
        <v>86469.76744186047</v>
      </c>
      <c r="H71" s="25">
        <f t="shared" si="3"/>
        <v>7205.813953488373</v>
      </c>
      <c r="J71" s="13"/>
      <c r="L71" s="37"/>
    </row>
    <row r="72" spans="1:12" ht="13.5" thickBot="1">
      <c r="A72" s="4" t="s">
        <v>28</v>
      </c>
      <c r="B72" s="5">
        <f>SUM(B51:B71)</f>
        <v>124780.90000000001</v>
      </c>
      <c r="C72" s="9">
        <f>SUM(C51:C71)</f>
        <v>1351</v>
      </c>
      <c r="D72" s="9">
        <f>SUM(D51:D71)</f>
        <v>1361</v>
      </c>
      <c r="E72" s="20">
        <f>SUM(E51:E71)</f>
        <v>344</v>
      </c>
      <c r="F72" s="18">
        <f>SUM(F51:F71)</f>
        <v>353</v>
      </c>
      <c r="G72" s="31">
        <f t="shared" si="2"/>
        <v>73278.39874718607</v>
      </c>
      <c r="H72" s="33">
        <f t="shared" si="3"/>
        <v>6106.533228932173</v>
      </c>
      <c r="J72" s="13"/>
      <c r="L72" s="37"/>
    </row>
    <row r="73" spans="1:12" ht="13.5" thickBot="1">
      <c r="A73" s="27" t="s">
        <v>103</v>
      </c>
      <c r="B73" s="28">
        <f>B50+B72</f>
        <v>188114</v>
      </c>
      <c r="C73" s="28">
        <f>C50+C72</f>
        <v>2986</v>
      </c>
      <c r="D73" s="28">
        <f>D50+D72</f>
        <v>2988</v>
      </c>
      <c r="E73" s="28">
        <f>E50+E72</f>
        <v>386</v>
      </c>
      <c r="F73" s="35">
        <f>F50+F72</f>
        <v>395</v>
      </c>
      <c r="G73" s="31">
        <f t="shared" si="2"/>
        <v>55701.722351083255</v>
      </c>
      <c r="H73" s="33">
        <f t="shared" si="3"/>
        <v>4641.810195923605</v>
      </c>
      <c r="J73" s="13"/>
      <c r="L73" s="13"/>
    </row>
    <row r="74" spans="1:8" ht="12.75">
      <c r="A74" s="3" t="s">
        <v>29</v>
      </c>
      <c r="B74" s="3">
        <v>13845.2</v>
      </c>
      <c r="C74" s="12">
        <v>292</v>
      </c>
      <c r="D74" s="12">
        <v>298</v>
      </c>
      <c r="E74" s="12"/>
      <c r="F74" s="12"/>
      <c r="G74" s="17">
        <f aca="true" t="shared" si="4" ref="G74:G84">B74/((C74+D74)/2)*1000</f>
        <v>46932.8813559322</v>
      </c>
      <c r="H74" s="25">
        <f t="shared" si="3"/>
        <v>3911.0734463276835</v>
      </c>
    </row>
    <row r="75" spans="1:8" ht="12.75">
      <c r="A75" s="1" t="s">
        <v>30</v>
      </c>
      <c r="B75" s="1">
        <v>4918.2</v>
      </c>
      <c r="C75" s="6">
        <v>108</v>
      </c>
      <c r="D75" s="6">
        <v>108</v>
      </c>
      <c r="E75" s="6"/>
      <c r="F75" s="6"/>
      <c r="G75" s="17">
        <f t="shared" si="4"/>
        <v>45538.88888888888</v>
      </c>
      <c r="H75" s="8">
        <f t="shared" si="3"/>
        <v>3794.907407407407</v>
      </c>
    </row>
    <row r="76" spans="1:8" ht="12.75">
      <c r="A76" s="1" t="s">
        <v>31</v>
      </c>
      <c r="B76" s="1">
        <v>5352.9</v>
      </c>
      <c r="C76" s="6">
        <v>110</v>
      </c>
      <c r="D76" s="6">
        <v>110</v>
      </c>
      <c r="E76" s="6"/>
      <c r="F76" s="6"/>
      <c r="G76" s="17">
        <f t="shared" si="4"/>
        <v>48662.727272727265</v>
      </c>
      <c r="H76" s="8">
        <f t="shared" si="3"/>
        <v>4055.227272727272</v>
      </c>
    </row>
    <row r="77" spans="1:8" ht="12.75">
      <c r="A77" s="1" t="s">
        <v>32</v>
      </c>
      <c r="B77" s="1">
        <v>3790.7</v>
      </c>
      <c r="C77" s="6">
        <v>84</v>
      </c>
      <c r="D77" s="6">
        <v>84</v>
      </c>
      <c r="E77" s="6"/>
      <c r="F77" s="6"/>
      <c r="G77" s="17">
        <f t="shared" si="4"/>
        <v>45127.380952380954</v>
      </c>
      <c r="H77" s="8">
        <f t="shared" si="3"/>
        <v>3760.6150793650795</v>
      </c>
    </row>
    <row r="78" spans="1:8" ht="12.75">
      <c r="A78" s="1" t="s">
        <v>33</v>
      </c>
      <c r="B78" s="1">
        <v>4622.3</v>
      </c>
      <c r="C78" s="6">
        <v>86</v>
      </c>
      <c r="D78" s="6">
        <v>86</v>
      </c>
      <c r="E78" s="6"/>
      <c r="F78" s="6"/>
      <c r="G78" s="17">
        <f t="shared" si="4"/>
        <v>53747.674418604656</v>
      </c>
      <c r="H78" s="8">
        <f t="shared" si="3"/>
        <v>4478.972868217054</v>
      </c>
    </row>
    <row r="79" spans="1:8" ht="12.75">
      <c r="A79" s="1" t="s">
        <v>34</v>
      </c>
      <c r="B79" s="1">
        <v>6071.6</v>
      </c>
      <c r="C79" s="6">
        <v>50</v>
      </c>
      <c r="D79" s="6">
        <v>60</v>
      </c>
      <c r="E79" s="6"/>
      <c r="F79" s="6"/>
      <c r="G79" s="17">
        <f t="shared" si="4"/>
        <v>110392.72727272728</v>
      </c>
      <c r="H79" s="8">
        <f t="shared" si="3"/>
        <v>9199.39393939394</v>
      </c>
    </row>
    <row r="80" spans="1:8" ht="12.75">
      <c r="A80" s="1" t="s">
        <v>35</v>
      </c>
      <c r="B80" s="1">
        <v>2821.8</v>
      </c>
      <c r="C80" s="6">
        <v>57</v>
      </c>
      <c r="D80" s="6">
        <v>53</v>
      </c>
      <c r="E80" s="6"/>
      <c r="F80" s="6"/>
      <c r="G80" s="17">
        <f t="shared" si="4"/>
        <v>51305.45454545455</v>
      </c>
      <c r="H80" s="8">
        <f t="shared" si="3"/>
        <v>4275.454545454546</v>
      </c>
    </row>
    <row r="81" spans="1:8" ht="13.5" thickBot="1">
      <c r="A81" s="2" t="s">
        <v>36</v>
      </c>
      <c r="B81" s="2">
        <v>2324.9</v>
      </c>
      <c r="C81" s="11">
        <v>38</v>
      </c>
      <c r="D81" s="11">
        <v>38</v>
      </c>
      <c r="E81" s="11"/>
      <c r="F81" s="11"/>
      <c r="G81" s="38">
        <f t="shared" si="4"/>
        <v>61181.57894736842</v>
      </c>
      <c r="H81" s="24">
        <f t="shared" si="3"/>
        <v>5098.464912280701</v>
      </c>
    </row>
    <row r="82" spans="1:8" ht="13.5" thickBot="1">
      <c r="A82" s="4" t="s">
        <v>39</v>
      </c>
      <c r="B82" s="5">
        <f>SUM(B74:B81)</f>
        <v>43747.600000000006</v>
      </c>
      <c r="C82" s="5">
        <f>SUM(C74:C81)</f>
        <v>825</v>
      </c>
      <c r="D82" s="9">
        <f>SUM(D74:D81)</f>
        <v>837</v>
      </c>
      <c r="E82" s="20"/>
      <c r="F82" s="20"/>
      <c r="G82" s="31">
        <f t="shared" si="4"/>
        <v>52644.52466907341</v>
      </c>
      <c r="H82" s="31">
        <f t="shared" si="3"/>
        <v>4387.043722422784</v>
      </c>
    </row>
    <row r="83" spans="1:8" ht="12.75">
      <c r="A83" s="3" t="s">
        <v>37</v>
      </c>
      <c r="B83" s="3">
        <v>15879.3</v>
      </c>
      <c r="C83" s="12">
        <v>42</v>
      </c>
      <c r="D83" s="12">
        <v>41</v>
      </c>
      <c r="E83" s="12"/>
      <c r="F83" s="12"/>
      <c r="G83" s="17">
        <f t="shared" si="4"/>
        <v>382633.734939759</v>
      </c>
      <c r="H83" s="25">
        <f t="shared" si="3"/>
        <v>31886.14457831325</v>
      </c>
    </row>
    <row r="84" spans="1:8" ht="13.5" thickBot="1">
      <c r="A84" s="2" t="s">
        <v>38</v>
      </c>
      <c r="B84" s="2">
        <v>9280.8</v>
      </c>
      <c r="C84" s="11">
        <v>526</v>
      </c>
      <c r="D84" s="11"/>
      <c r="E84" s="11"/>
      <c r="F84" s="11"/>
      <c r="G84" s="17">
        <f t="shared" si="4"/>
        <v>35288.21292775666</v>
      </c>
      <c r="H84" s="24">
        <f t="shared" si="3"/>
        <v>2940.684410646388</v>
      </c>
    </row>
    <row r="85" spans="1:8" ht="13.5" thickBot="1">
      <c r="A85" s="4" t="s">
        <v>116</v>
      </c>
      <c r="B85" s="5">
        <f>B73+B82+B83+B84</f>
        <v>257021.69999999998</v>
      </c>
      <c r="C85" s="5">
        <f>C73+C82+C83+C84</f>
        <v>4379</v>
      </c>
      <c r="D85" s="5">
        <f>D73+D82+D83+D84</f>
        <v>3866</v>
      </c>
      <c r="E85" s="5">
        <f>E73+E82+E83+E84</f>
        <v>386</v>
      </c>
      <c r="F85" s="5">
        <f>F73+F82+F83+F84</f>
        <v>395</v>
      </c>
      <c r="G85" s="34">
        <f>(G73+G82+G83+G84)/4</f>
        <v>131567.04872191808</v>
      </c>
      <c r="H85" s="5">
        <f>H73+H82+H83+H84</f>
        <v>43855.68290730603</v>
      </c>
    </row>
    <row r="87" spans="1:7" ht="12.75">
      <c r="A87" s="22" t="s">
        <v>83</v>
      </c>
      <c r="G87" s="30">
        <v>0.38</v>
      </c>
    </row>
    <row r="89" spans="1:6" ht="12.75">
      <c r="A89" s="22" t="s">
        <v>84</v>
      </c>
      <c r="B89" s="22"/>
      <c r="C89" s="22"/>
      <c r="D89" s="29" t="s">
        <v>85</v>
      </c>
      <c r="E89" s="29"/>
      <c r="F89" s="29"/>
    </row>
    <row r="91" spans="1:6" ht="12.75">
      <c r="A91" t="s">
        <v>104</v>
      </c>
      <c r="D91" s="30">
        <v>0.73</v>
      </c>
      <c r="E91" s="30"/>
      <c r="F91" s="30"/>
    </row>
    <row r="92" spans="1:6" ht="12.75">
      <c r="A92" t="s">
        <v>86</v>
      </c>
      <c r="D92" s="30">
        <v>0.07</v>
      </c>
      <c r="E92" s="30"/>
      <c r="F92" s="30"/>
    </row>
    <row r="93" spans="1:6" ht="12.75">
      <c r="A93" t="s">
        <v>87</v>
      </c>
      <c r="D93" s="41">
        <v>0.00021</v>
      </c>
      <c r="E93" s="30"/>
      <c r="F93" s="30"/>
    </row>
    <row r="94" spans="1:6" ht="12.75">
      <c r="A94" t="s">
        <v>88</v>
      </c>
      <c r="D94" s="41">
        <v>0.1998</v>
      </c>
      <c r="E94" s="30"/>
      <c r="F94" s="30"/>
    </row>
    <row r="96" spans="1:2" ht="12.75">
      <c r="A96" s="22" t="s">
        <v>89</v>
      </c>
      <c r="B96" s="22"/>
    </row>
    <row r="98" spans="1:3" ht="12.75">
      <c r="A98" t="s">
        <v>42</v>
      </c>
      <c r="C98" t="s">
        <v>158</v>
      </c>
    </row>
    <row r="99" spans="1:3" ht="12.75">
      <c r="A99" t="s">
        <v>71</v>
      </c>
      <c r="C99" t="s">
        <v>159</v>
      </c>
    </row>
    <row r="100" spans="1:3" ht="12.75">
      <c r="A100" t="s">
        <v>76</v>
      </c>
      <c r="C100" t="s">
        <v>160</v>
      </c>
    </row>
    <row r="101" spans="1:3" ht="12.75">
      <c r="A101" t="s">
        <v>90</v>
      </c>
      <c r="C101" t="s">
        <v>161</v>
      </c>
    </row>
    <row r="103" ht="12.75">
      <c r="A103" s="22" t="s">
        <v>91</v>
      </c>
    </row>
    <row r="105" spans="1:2" ht="12.75">
      <c r="A105" t="s">
        <v>74</v>
      </c>
      <c r="B105">
        <v>19</v>
      </c>
    </row>
    <row r="106" spans="1:2" ht="12.75">
      <c r="A106" t="s">
        <v>75</v>
      </c>
      <c r="B106">
        <v>8.7</v>
      </c>
    </row>
    <row r="108" spans="1:8" ht="12.75">
      <c r="A108" s="22" t="s">
        <v>145</v>
      </c>
      <c r="G108" s="36">
        <v>13950.8</v>
      </c>
      <c r="H108" t="s">
        <v>120</v>
      </c>
    </row>
    <row r="110" spans="1:7" ht="12.75">
      <c r="A110" t="s">
        <v>101</v>
      </c>
      <c r="C110">
        <v>1561.5</v>
      </c>
      <c r="G110" s="30">
        <v>0.11</v>
      </c>
    </row>
    <row r="111" spans="1:7" ht="12.75">
      <c r="A111" t="s">
        <v>95</v>
      </c>
      <c r="C111">
        <v>960</v>
      </c>
      <c r="G111" s="30">
        <v>0.07</v>
      </c>
    </row>
    <row r="112" spans="1:7" ht="12.75">
      <c r="A112" t="s">
        <v>87</v>
      </c>
      <c r="C112">
        <v>10188.2</v>
      </c>
      <c r="G112" s="30">
        <v>0.73</v>
      </c>
    </row>
    <row r="113" spans="1:7" ht="12.75">
      <c r="A113" t="s">
        <v>88</v>
      </c>
      <c r="C113">
        <v>740.8</v>
      </c>
      <c r="G113" s="30">
        <v>0.05</v>
      </c>
    </row>
    <row r="114" spans="1:7" ht="12.75">
      <c r="A114" t="s">
        <v>94</v>
      </c>
      <c r="C114">
        <v>500.3</v>
      </c>
      <c r="G114" s="30">
        <v>0.04</v>
      </c>
    </row>
  </sheetData>
  <sheetProtection/>
  <mergeCells count="17">
    <mergeCell ref="H42:H43"/>
    <mergeCell ref="A42:A43"/>
    <mergeCell ref="B42:B43"/>
    <mergeCell ref="C42:C43"/>
    <mergeCell ref="D42:D43"/>
    <mergeCell ref="G42:G43"/>
    <mergeCell ref="E42:E43"/>
    <mergeCell ref="F42:F43"/>
    <mergeCell ref="H7:H8"/>
    <mergeCell ref="A7:A8"/>
    <mergeCell ref="A30:G30"/>
    <mergeCell ref="B7:B8"/>
    <mergeCell ref="C7:C8"/>
    <mergeCell ref="D7:D8"/>
    <mergeCell ref="G7:G8"/>
    <mergeCell ref="E7:E8"/>
    <mergeCell ref="F7:F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0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L118"/>
  <sheetViews>
    <sheetView zoomScalePageLayoutView="0" workbookViewId="0" topLeftCell="A43">
      <selection activeCell="G76" sqref="G76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162</v>
      </c>
      <c r="C2" s="22"/>
      <c r="D2" s="22"/>
      <c r="E2" s="22"/>
      <c r="F2" s="22"/>
      <c r="G2" s="22"/>
    </row>
    <row r="4" spans="1:8" ht="12.75">
      <c r="A4" s="22" t="s">
        <v>174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 t="s">
        <v>175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59"/>
      <c r="B7" s="52" t="s">
        <v>163</v>
      </c>
      <c r="C7" s="52" t="s">
        <v>164</v>
      </c>
      <c r="D7" s="52" t="s">
        <v>165</v>
      </c>
      <c r="E7" s="52" t="s">
        <v>150</v>
      </c>
      <c r="F7" s="52" t="s">
        <v>56</v>
      </c>
      <c r="G7" s="58"/>
      <c r="H7" s="58"/>
    </row>
    <row r="8" spans="1:8" ht="51.75" customHeight="1">
      <c r="A8" s="59"/>
      <c r="B8" s="52"/>
      <c r="C8" s="52"/>
      <c r="D8" s="52"/>
      <c r="E8" s="52"/>
      <c r="F8" s="52"/>
      <c r="G8" s="58"/>
      <c r="H8" s="58"/>
    </row>
    <row r="9" spans="1:8" ht="12.75">
      <c r="A9" s="1" t="s">
        <v>47</v>
      </c>
      <c r="B9" s="1">
        <v>205961.3</v>
      </c>
      <c r="C9" s="1">
        <v>205961.3</v>
      </c>
      <c r="D9" s="8">
        <f aca="true" t="shared" si="0" ref="D9:D15">C9/E9*100</f>
        <v>102.09887308262194</v>
      </c>
      <c r="E9" s="1">
        <v>201727.3</v>
      </c>
      <c r="F9" s="8">
        <f aca="true" t="shared" si="1" ref="F9:F15">C9/B9*100</f>
        <v>100</v>
      </c>
      <c r="G9" s="10"/>
      <c r="H9" s="13"/>
    </row>
    <row r="10" spans="1:8" ht="12.75">
      <c r="A10" s="1" t="s">
        <v>48</v>
      </c>
      <c r="B10" s="1">
        <v>16879.3</v>
      </c>
      <c r="C10" s="1">
        <v>16879.3</v>
      </c>
      <c r="D10" s="8">
        <f t="shared" si="0"/>
        <v>103.34982427352102</v>
      </c>
      <c r="E10" s="1">
        <v>16332.2</v>
      </c>
      <c r="F10" s="8">
        <f t="shared" si="1"/>
        <v>100</v>
      </c>
      <c r="G10" s="10"/>
      <c r="H10" s="13"/>
    </row>
    <row r="11" spans="1:8" ht="12.75">
      <c r="A11" s="1" t="s">
        <v>49</v>
      </c>
      <c r="B11" s="1">
        <v>6935.7</v>
      </c>
      <c r="C11" s="1">
        <v>6935.7</v>
      </c>
      <c r="D11" s="8">
        <f t="shared" si="0"/>
        <v>109.26147641702637</v>
      </c>
      <c r="E11" s="1">
        <v>6347.8</v>
      </c>
      <c r="F11" s="8">
        <f t="shared" si="1"/>
        <v>100</v>
      </c>
      <c r="G11" s="10"/>
      <c r="H11" s="13"/>
    </row>
    <row r="12" spans="1:8" ht="12.75">
      <c r="A12" s="1" t="s">
        <v>50</v>
      </c>
      <c r="B12" s="1">
        <v>9963.9</v>
      </c>
      <c r="C12" s="1">
        <v>9963.9</v>
      </c>
      <c r="D12" s="8">
        <f t="shared" si="0"/>
        <v>112.979635341074</v>
      </c>
      <c r="E12" s="1">
        <v>8819.2</v>
      </c>
      <c r="F12" s="8">
        <f t="shared" si="1"/>
        <v>100</v>
      </c>
      <c r="G12" s="10"/>
      <c r="H12" s="13"/>
    </row>
    <row r="13" spans="1:8" ht="12.75">
      <c r="A13" s="1" t="s">
        <v>51</v>
      </c>
      <c r="B13" s="1">
        <v>4412.7</v>
      </c>
      <c r="C13" s="1">
        <v>4412.7</v>
      </c>
      <c r="D13" s="8">
        <f t="shared" si="0"/>
        <v>71.17258064516129</v>
      </c>
      <c r="E13" s="1">
        <v>6200</v>
      </c>
      <c r="F13" s="8">
        <f t="shared" si="1"/>
        <v>100</v>
      </c>
      <c r="G13" s="13"/>
      <c r="H13" s="13"/>
    </row>
    <row r="14" spans="1:8" ht="12.75">
      <c r="A14" s="1" t="s">
        <v>45</v>
      </c>
      <c r="B14" s="1">
        <v>38908.9</v>
      </c>
      <c r="C14" s="1">
        <v>37640.8</v>
      </c>
      <c r="D14" s="8">
        <f t="shared" si="0"/>
        <v>113.50000150767256</v>
      </c>
      <c r="E14" s="1">
        <v>33163.7</v>
      </c>
      <c r="F14" s="8">
        <f t="shared" si="1"/>
        <v>96.74084849481739</v>
      </c>
      <c r="G14" s="10"/>
      <c r="H14" s="13"/>
    </row>
    <row r="15" spans="1:8" ht="12.75">
      <c r="A15" s="1" t="s">
        <v>96</v>
      </c>
      <c r="B15" s="1">
        <v>1400</v>
      </c>
      <c r="C15" s="1">
        <v>1400</v>
      </c>
      <c r="D15" s="8">
        <f t="shared" si="0"/>
        <v>99.57325746799431</v>
      </c>
      <c r="E15" s="1">
        <v>1406</v>
      </c>
      <c r="F15" s="8">
        <f t="shared" si="1"/>
        <v>100</v>
      </c>
      <c r="G15" s="10"/>
      <c r="H15" s="10"/>
    </row>
    <row r="16" spans="1:8" ht="12.75">
      <c r="A16" s="10"/>
      <c r="B16" s="10"/>
      <c r="C16" s="10"/>
      <c r="D16" s="13"/>
      <c r="E16" s="10"/>
      <c r="F16" s="13"/>
      <c r="G16" s="10"/>
      <c r="H16" s="10"/>
    </row>
    <row r="17" spans="1:8" ht="12.75">
      <c r="A17" s="44" t="s">
        <v>166</v>
      </c>
      <c r="B17" s="1">
        <v>85</v>
      </c>
      <c r="C17" s="10"/>
      <c r="D17" s="13"/>
      <c r="E17" s="10"/>
      <c r="F17" s="13"/>
      <c r="G17" s="10"/>
      <c r="H17" s="10"/>
    </row>
    <row r="18" spans="1:8" ht="12.75">
      <c r="A18" s="44" t="s">
        <v>167</v>
      </c>
      <c r="B18" s="1">
        <v>143</v>
      </c>
      <c r="C18" s="10"/>
      <c r="D18" s="13"/>
      <c r="E18" s="10"/>
      <c r="F18" s="13"/>
      <c r="G18" s="10"/>
      <c r="H18" s="10"/>
    </row>
    <row r="19" spans="1:2" ht="12.75">
      <c r="A19" s="44" t="s">
        <v>168</v>
      </c>
      <c r="B19" s="44">
        <v>113</v>
      </c>
    </row>
    <row r="20" ht="12.75">
      <c r="A20" s="43"/>
    </row>
    <row r="21" ht="12.75">
      <c r="A21" s="43"/>
    </row>
    <row r="22" ht="12.75">
      <c r="A22" s="22" t="s">
        <v>59</v>
      </c>
    </row>
    <row r="24" spans="1:6" ht="12.75">
      <c r="A24" s="1"/>
      <c r="B24" s="21">
        <v>2012</v>
      </c>
      <c r="C24" s="21">
        <v>2011</v>
      </c>
      <c r="D24" s="21" t="s">
        <v>60</v>
      </c>
      <c r="E24" s="32"/>
      <c r="F24" s="32"/>
    </row>
    <row r="25" spans="1:6" ht="41.25" customHeight="1">
      <c r="A25" s="7" t="s">
        <v>61</v>
      </c>
      <c r="B25" s="1">
        <v>858</v>
      </c>
      <c r="C25" s="1">
        <v>825</v>
      </c>
      <c r="D25" s="8">
        <f>B25/C25*100</f>
        <v>104</v>
      </c>
      <c r="E25" s="13"/>
      <c r="F25" s="13"/>
    </row>
    <row r="26" spans="1:6" ht="12.75">
      <c r="A26" s="7" t="s">
        <v>62</v>
      </c>
      <c r="B26" s="1">
        <v>6060.1</v>
      </c>
      <c r="C26" s="1">
        <v>4945.5</v>
      </c>
      <c r="D26" s="8">
        <f>B26/C26*100</f>
        <v>122.53766049944394</v>
      </c>
      <c r="E26" s="13"/>
      <c r="F26" s="13"/>
    </row>
    <row r="27" spans="1:6" ht="25.5">
      <c r="A27" s="7" t="s">
        <v>63</v>
      </c>
      <c r="B27" s="1">
        <v>10140</v>
      </c>
      <c r="C27" s="1">
        <v>9380</v>
      </c>
      <c r="D27" s="8">
        <f>B27/C27*100</f>
        <v>108.10234541577826</v>
      </c>
      <c r="E27" s="13"/>
      <c r="F27" s="13"/>
    </row>
    <row r="28" spans="1:6" ht="25.5">
      <c r="A28" s="7" t="s">
        <v>64</v>
      </c>
      <c r="B28" s="1">
        <v>1014</v>
      </c>
      <c r="C28" s="1">
        <v>938</v>
      </c>
      <c r="D28" s="8">
        <f>B28/C28*100</f>
        <v>108.10234541577826</v>
      </c>
      <c r="E28" s="13"/>
      <c r="F28" s="13"/>
    </row>
    <row r="30" spans="1:9" ht="76.5">
      <c r="A30" s="1"/>
      <c r="B30" s="7" t="s">
        <v>66</v>
      </c>
      <c r="C30" s="7" t="s">
        <v>67</v>
      </c>
      <c r="D30" s="7" t="s">
        <v>68</v>
      </c>
      <c r="E30" s="7" t="s">
        <v>69</v>
      </c>
      <c r="F30" s="19"/>
      <c r="G30" s="19"/>
      <c r="I30" t="s">
        <v>65</v>
      </c>
    </row>
    <row r="31" spans="1:7" ht="12.75">
      <c r="A31" s="23" t="s">
        <v>70</v>
      </c>
      <c r="B31" s="1">
        <v>7.9</v>
      </c>
      <c r="C31" s="1">
        <v>3.5</v>
      </c>
      <c r="D31" s="1">
        <v>14.2</v>
      </c>
      <c r="E31" s="1">
        <v>5.9</v>
      </c>
      <c r="F31" s="10"/>
      <c r="G31" s="10"/>
    </row>
    <row r="32" spans="1:7" ht="12.75">
      <c r="A32" s="23" t="s">
        <v>71</v>
      </c>
      <c r="B32" s="1">
        <v>4.2</v>
      </c>
      <c r="C32" s="1">
        <v>3.6</v>
      </c>
      <c r="D32" s="40">
        <v>11.2</v>
      </c>
      <c r="E32" s="1">
        <v>9.4</v>
      </c>
      <c r="F32" s="10"/>
      <c r="G32" s="10"/>
    </row>
    <row r="33" spans="1:7" ht="12.75">
      <c r="A33" s="23" t="s">
        <v>72</v>
      </c>
      <c r="B33" s="1">
        <v>0.9</v>
      </c>
      <c r="C33" s="1"/>
      <c r="D33" s="1">
        <v>2.6</v>
      </c>
      <c r="E33" s="1"/>
      <c r="F33" s="10"/>
      <c r="G33" s="10"/>
    </row>
    <row r="35" spans="1:7" ht="12.75">
      <c r="A35" s="60" t="s">
        <v>157</v>
      </c>
      <c r="B35" s="60"/>
      <c r="C35" s="60"/>
      <c r="D35" s="60"/>
      <c r="E35" s="60"/>
      <c r="F35" s="60"/>
      <c r="G35" s="60"/>
    </row>
    <row r="37" ht="12.75">
      <c r="A37" s="22" t="s">
        <v>79</v>
      </c>
    </row>
    <row r="38" spans="1:3" ht="12.75">
      <c r="A38" s="22" t="s">
        <v>74</v>
      </c>
      <c r="B38">
        <v>4305</v>
      </c>
      <c r="C38" t="s">
        <v>81</v>
      </c>
    </row>
    <row r="39" spans="1:3" ht="12.75">
      <c r="A39" s="22" t="s">
        <v>75</v>
      </c>
      <c r="B39">
        <v>8157</v>
      </c>
      <c r="C39" t="s">
        <v>81</v>
      </c>
    </row>
    <row r="40" spans="1:3" ht="12.75">
      <c r="A40" s="22" t="s">
        <v>76</v>
      </c>
      <c r="B40">
        <v>39090</v>
      </c>
      <c r="C40" t="s">
        <v>81</v>
      </c>
    </row>
    <row r="41" spans="1:3" ht="12.75">
      <c r="A41" s="22" t="s">
        <v>77</v>
      </c>
      <c r="B41">
        <v>3146</v>
      </c>
      <c r="C41" t="s">
        <v>81</v>
      </c>
    </row>
    <row r="42" spans="1:3" ht="12.75">
      <c r="A42" s="22" t="s">
        <v>78</v>
      </c>
      <c r="B42">
        <v>5668</v>
      </c>
      <c r="C42" t="s">
        <v>81</v>
      </c>
    </row>
    <row r="43" spans="1:3" ht="12.75">
      <c r="A43" s="22" t="s">
        <v>80</v>
      </c>
      <c r="B43">
        <v>4654</v>
      </c>
      <c r="C43" t="s">
        <v>81</v>
      </c>
    </row>
    <row r="44" ht="12.75">
      <c r="A44" s="22"/>
    </row>
    <row r="45" spans="1:6" ht="12.75">
      <c r="A45" s="22"/>
      <c r="B45" s="22" t="s">
        <v>82</v>
      </c>
      <c r="C45" s="22"/>
      <c r="D45" s="22"/>
      <c r="E45" s="22"/>
      <c r="F45" s="22"/>
    </row>
    <row r="47" spans="1:8" ht="12.75">
      <c r="A47" s="53"/>
      <c r="B47" s="52" t="s">
        <v>27</v>
      </c>
      <c r="C47" s="52" t="s">
        <v>40</v>
      </c>
      <c r="D47" s="55" t="s">
        <v>41</v>
      </c>
      <c r="E47" s="56" t="s">
        <v>155</v>
      </c>
      <c r="F47" s="56" t="s">
        <v>156</v>
      </c>
      <c r="G47" s="52" t="s">
        <v>102</v>
      </c>
      <c r="H47" s="52" t="s">
        <v>44</v>
      </c>
    </row>
    <row r="48" spans="1:8" ht="42" customHeight="1">
      <c r="A48" s="54"/>
      <c r="B48" s="52"/>
      <c r="C48" s="52"/>
      <c r="D48" s="55"/>
      <c r="E48" s="57"/>
      <c r="F48" s="57"/>
      <c r="G48" s="52"/>
      <c r="H48" s="52"/>
    </row>
    <row r="49" spans="1:10" ht="12.75">
      <c r="A49" s="1" t="s">
        <v>0</v>
      </c>
      <c r="B49" s="40">
        <v>37107.684</v>
      </c>
      <c r="C49" s="6">
        <v>725</v>
      </c>
      <c r="D49" s="6">
        <v>756</v>
      </c>
      <c r="E49" s="6"/>
      <c r="F49" s="6"/>
      <c r="G49" s="17">
        <f aca="true" t="shared" si="2" ref="G49:G75">B49/(((C49*8)+(D49*4))/12+(E49+F49)/2)*1000</f>
        <v>50463.75883952856</v>
      </c>
      <c r="H49" s="8">
        <f aca="true" t="shared" si="3" ref="H49:H88">G49/12</f>
        <v>4205.313236627379</v>
      </c>
      <c r="J49" s="13"/>
    </row>
    <row r="50" spans="1:10" ht="12.75">
      <c r="A50" s="1" t="s">
        <v>4</v>
      </c>
      <c r="B50" s="1">
        <v>10142.9</v>
      </c>
      <c r="C50" s="6">
        <v>130</v>
      </c>
      <c r="D50" s="6">
        <v>131</v>
      </c>
      <c r="E50" s="6">
        <v>23</v>
      </c>
      <c r="F50" s="6">
        <v>24</v>
      </c>
      <c r="G50" s="17">
        <f t="shared" si="2"/>
        <v>65934.34452871073</v>
      </c>
      <c r="H50" s="8">
        <f t="shared" si="3"/>
        <v>5494.528710725895</v>
      </c>
      <c r="J50" s="13"/>
    </row>
    <row r="51" spans="1:12" ht="12.75">
      <c r="A51" s="1" t="s">
        <v>1</v>
      </c>
      <c r="B51" s="1">
        <v>16897.8</v>
      </c>
      <c r="C51" s="6">
        <v>417</v>
      </c>
      <c r="D51" s="6">
        <v>445</v>
      </c>
      <c r="E51" s="6"/>
      <c r="F51" s="6"/>
      <c r="G51" s="17">
        <f t="shared" si="2"/>
        <v>39635.18373729476</v>
      </c>
      <c r="H51" s="8">
        <f t="shared" si="3"/>
        <v>3302.931978107897</v>
      </c>
      <c r="J51" s="13"/>
      <c r="L51" s="37"/>
    </row>
    <row r="52" spans="1:10" ht="12.75">
      <c r="A52" s="1" t="s">
        <v>5</v>
      </c>
      <c r="B52" s="1">
        <v>6590.7</v>
      </c>
      <c r="C52" s="6">
        <v>116</v>
      </c>
      <c r="D52" s="6">
        <v>119</v>
      </c>
      <c r="E52" s="6">
        <v>19</v>
      </c>
      <c r="F52" s="6">
        <v>19</v>
      </c>
      <c r="G52" s="17">
        <f t="shared" si="2"/>
        <v>48461.029411764706</v>
      </c>
      <c r="H52" s="8">
        <f t="shared" si="3"/>
        <v>4038.419117647059</v>
      </c>
      <c r="J52" s="13"/>
    </row>
    <row r="53" spans="1:12" ht="12.75">
      <c r="A53" s="2" t="s">
        <v>2</v>
      </c>
      <c r="B53" s="2">
        <v>8999.9</v>
      </c>
      <c r="C53" s="11">
        <v>168</v>
      </c>
      <c r="D53" s="11">
        <v>187</v>
      </c>
      <c r="E53" s="11"/>
      <c r="F53" s="11"/>
      <c r="G53" s="17">
        <f t="shared" si="2"/>
        <v>51624.6653919694</v>
      </c>
      <c r="H53" s="24">
        <f t="shared" si="3"/>
        <v>4302.055449330784</v>
      </c>
      <c r="J53" s="13"/>
      <c r="L53" s="37"/>
    </row>
    <row r="54" spans="1:12" ht="13.5" thickBot="1">
      <c r="A54" s="2" t="s">
        <v>26</v>
      </c>
      <c r="B54" s="2">
        <v>3717</v>
      </c>
      <c r="C54" s="11">
        <v>71</v>
      </c>
      <c r="D54" s="11">
        <v>65</v>
      </c>
      <c r="E54" s="11"/>
      <c r="F54" s="11"/>
      <c r="G54" s="38">
        <f t="shared" si="2"/>
        <v>53869.565217391304</v>
      </c>
      <c r="H54" s="24">
        <f t="shared" si="3"/>
        <v>4489.130434782609</v>
      </c>
      <c r="J54" s="13"/>
      <c r="L54" s="37"/>
    </row>
    <row r="55" spans="1:12" ht="13.5" thickBot="1">
      <c r="A55" s="4" t="s">
        <v>28</v>
      </c>
      <c r="B55" s="42">
        <f>SUM(B49:B54)</f>
        <v>83455.984</v>
      </c>
      <c r="C55" s="9">
        <f>SUM(C49:C54)</f>
        <v>1627</v>
      </c>
      <c r="D55" s="9">
        <f>SUM(D49:D54)</f>
        <v>1703</v>
      </c>
      <c r="E55" s="20">
        <f>SUM(E49:E54)</f>
        <v>42</v>
      </c>
      <c r="F55" s="20">
        <f>SUM(F49:F54)</f>
        <v>43</v>
      </c>
      <c r="G55" s="31">
        <f>SUM(G49:G54)/5</f>
        <v>61997.709425331894</v>
      </c>
      <c r="H55" s="33">
        <f>SUM(H49:H54)/6</f>
        <v>4305.39648787027</v>
      </c>
      <c r="J55" s="13"/>
      <c r="L55" s="37"/>
    </row>
    <row r="56" spans="1:10" ht="12.75">
      <c r="A56" s="3" t="s">
        <v>3</v>
      </c>
      <c r="B56" s="3">
        <v>13080.2</v>
      </c>
      <c r="C56" s="12">
        <v>181</v>
      </c>
      <c r="D56" s="12">
        <v>182</v>
      </c>
      <c r="E56" s="12"/>
      <c r="F56" s="12"/>
      <c r="G56" s="17">
        <f t="shared" si="2"/>
        <v>72133.45588235295</v>
      </c>
      <c r="H56" s="25">
        <f t="shared" si="3"/>
        <v>6011.121323529413</v>
      </c>
      <c r="J56" s="13"/>
    </row>
    <row r="57" spans="1:12" ht="12.75">
      <c r="A57" s="1" t="s">
        <v>6</v>
      </c>
      <c r="B57" s="1">
        <v>13424.5</v>
      </c>
      <c r="C57" s="6">
        <v>128</v>
      </c>
      <c r="D57" s="6">
        <v>120</v>
      </c>
      <c r="E57" s="6">
        <v>56</v>
      </c>
      <c r="F57" s="6">
        <v>36</v>
      </c>
      <c r="G57" s="17">
        <f t="shared" si="2"/>
        <v>78353.11284046693</v>
      </c>
      <c r="H57" s="25">
        <f t="shared" si="3"/>
        <v>6529.42607003891</v>
      </c>
      <c r="J57" s="13"/>
      <c r="L57" s="37"/>
    </row>
    <row r="58" spans="1:12" ht="12.75">
      <c r="A58" s="1" t="s">
        <v>7</v>
      </c>
      <c r="B58" s="1">
        <v>10967.8</v>
      </c>
      <c r="C58" s="6">
        <v>153</v>
      </c>
      <c r="D58" s="6">
        <v>147</v>
      </c>
      <c r="E58" s="6"/>
      <c r="F58" s="6"/>
      <c r="G58" s="17">
        <f t="shared" si="2"/>
        <v>72634.43708609272</v>
      </c>
      <c r="H58" s="25">
        <f t="shared" si="3"/>
        <v>6052.869757174393</v>
      </c>
      <c r="J58" s="13"/>
      <c r="L58" s="37"/>
    </row>
    <row r="59" spans="1:12" ht="12.75">
      <c r="A59" s="1" t="s">
        <v>15</v>
      </c>
      <c r="B59" s="1">
        <v>11471.7</v>
      </c>
      <c r="C59" s="6">
        <v>59</v>
      </c>
      <c r="D59" s="6">
        <v>55</v>
      </c>
      <c r="E59" s="6">
        <v>25</v>
      </c>
      <c r="F59" s="6">
        <v>30</v>
      </c>
      <c r="G59" s="17">
        <f t="shared" si="2"/>
        <v>134697.0645792564</v>
      </c>
      <c r="H59" s="25">
        <f t="shared" si="3"/>
        <v>11224.7553816047</v>
      </c>
      <c r="J59" s="13"/>
      <c r="L59" s="37"/>
    </row>
    <row r="60" spans="1:12" ht="12.75">
      <c r="A60" s="1" t="s">
        <v>16</v>
      </c>
      <c r="B60" s="1">
        <v>12821.6</v>
      </c>
      <c r="C60" s="6">
        <v>84</v>
      </c>
      <c r="D60" s="6">
        <v>80</v>
      </c>
      <c r="E60" s="6">
        <v>31</v>
      </c>
      <c r="F60" s="6">
        <v>40</v>
      </c>
      <c r="G60" s="17">
        <f t="shared" si="2"/>
        <v>108504.37235543018</v>
      </c>
      <c r="H60" s="25">
        <f t="shared" si="3"/>
        <v>9042.031029619182</v>
      </c>
      <c r="J60" s="13"/>
      <c r="L60" s="37"/>
    </row>
    <row r="61" spans="1:12" ht="12.75">
      <c r="A61" s="1" t="s">
        <v>9</v>
      </c>
      <c r="B61" s="1">
        <v>11558.5</v>
      </c>
      <c r="C61" s="6">
        <v>91</v>
      </c>
      <c r="D61" s="6">
        <v>90</v>
      </c>
      <c r="E61" s="6">
        <v>30</v>
      </c>
      <c r="F61" s="6">
        <v>30</v>
      </c>
      <c r="G61" s="17">
        <f t="shared" si="2"/>
        <v>95788.67403314916</v>
      </c>
      <c r="H61" s="25">
        <f t="shared" si="3"/>
        <v>7982.38950276243</v>
      </c>
      <c r="J61" s="13"/>
      <c r="L61" s="37"/>
    </row>
    <row r="62" spans="1:12" ht="12.75">
      <c r="A62" s="1" t="s">
        <v>10</v>
      </c>
      <c r="B62" s="1">
        <v>11010.7</v>
      </c>
      <c r="C62" s="6">
        <v>77</v>
      </c>
      <c r="D62" s="6">
        <v>81</v>
      </c>
      <c r="E62" s="6">
        <v>22</v>
      </c>
      <c r="F62" s="6">
        <v>27</v>
      </c>
      <c r="G62" s="17">
        <f t="shared" si="2"/>
        <v>107073.25769854135</v>
      </c>
      <c r="H62" s="25">
        <f t="shared" si="3"/>
        <v>8922.771474878446</v>
      </c>
      <c r="J62" s="13"/>
      <c r="L62" s="37"/>
    </row>
    <row r="63" spans="1:12" ht="12.75">
      <c r="A63" s="1" t="s">
        <v>11</v>
      </c>
      <c r="B63" s="1">
        <v>7887.5</v>
      </c>
      <c r="C63" s="6">
        <v>60</v>
      </c>
      <c r="D63" s="6">
        <v>61</v>
      </c>
      <c r="E63" s="6">
        <v>24</v>
      </c>
      <c r="F63" s="6">
        <v>23</v>
      </c>
      <c r="G63" s="17">
        <f t="shared" si="2"/>
        <v>94085.48707753478</v>
      </c>
      <c r="H63" s="25">
        <f t="shared" si="3"/>
        <v>7840.457256461232</v>
      </c>
      <c r="J63" s="13"/>
      <c r="L63" s="37"/>
    </row>
    <row r="64" spans="1:12" ht="12.75">
      <c r="A64" s="1" t="s">
        <v>12</v>
      </c>
      <c r="B64" s="1">
        <v>7006.9</v>
      </c>
      <c r="C64" s="6">
        <v>49</v>
      </c>
      <c r="D64" s="6">
        <v>47</v>
      </c>
      <c r="E64" s="6">
        <v>23</v>
      </c>
      <c r="F64" s="6">
        <v>23</v>
      </c>
      <c r="G64" s="17">
        <f t="shared" si="2"/>
        <v>98227.57009345792</v>
      </c>
      <c r="H64" s="25">
        <f t="shared" si="3"/>
        <v>8185.630841121493</v>
      </c>
      <c r="J64" s="13"/>
      <c r="L64" s="37"/>
    </row>
    <row r="65" spans="1:12" ht="12.75">
      <c r="A65" s="1" t="s">
        <v>13</v>
      </c>
      <c r="B65" s="1">
        <v>6768.3</v>
      </c>
      <c r="C65" s="6">
        <v>49</v>
      </c>
      <c r="D65" s="6">
        <v>48</v>
      </c>
      <c r="E65" s="6">
        <v>20</v>
      </c>
      <c r="F65" s="6">
        <v>20</v>
      </c>
      <c r="G65" s="17">
        <f t="shared" si="2"/>
        <v>98567.47572815536</v>
      </c>
      <c r="H65" s="25">
        <f t="shared" si="3"/>
        <v>8213.956310679614</v>
      </c>
      <c r="J65" s="13"/>
      <c r="L65" s="37"/>
    </row>
    <row r="66" spans="1:12" ht="12.75">
      <c r="A66" s="1" t="s">
        <v>14</v>
      </c>
      <c r="B66" s="1">
        <v>7782.8</v>
      </c>
      <c r="C66" s="6">
        <v>80</v>
      </c>
      <c r="D66" s="6">
        <v>86</v>
      </c>
      <c r="E66" s="6"/>
      <c r="F66" s="6"/>
      <c r="G66" s="17">
        <f t="shared" si="2"/>
        <v>94912.19512195123</v>
      </c>
      <c r="H66" s="25">
        <f t="shared" si="3"/>
        <v>7909.349593495936</v>
      </c>
      <c r="J66" s="13"/>
      <c r="L66" s="37"/>
    </row>
    <row r="67" spans="1:12" ht="12.75">
      <c r="A67" s="1" t="s">
        <v>8</v>
      </c>
      <c r="B67" s="1">
        <v>10199.6</v>
      </c>
      <c r="C67" s="6">
        <v>89</v>
      </c>
      <c r="D67" s="6">
        <v>87</v>
      </c>
      <c r="E67" s="6">
        <v>30</v>
      </c>
      <c r="F67" s="6">
        <v>30</v>
      </c>
      <c r="G67" s="17">
        <f t="shared" si="2"/>
        <v>86193.80281690141</v>
      </c>
      <c r="H67" s="25">
        <f t="shared" si="3"/>
        <v>7182.8169014084515</v>
      </c>
      <c r="J67" s="13"/>
      <c r="L67" s="37"/>
    </row>
    <row r="68" spans="1:12" ht="12.75">
      <c r="A68" s="1" t="s">
        <v>17</v>
      </c>
      <c r="B68" s="1">
        <v>7808.3</v>
      </c>
      <c r="C68" s="6">
        <v>50</v>
      </c>
      <c r="D68" s="6">
        <v>43</v>
      </c>
      <c r="E68" s="6">
        <v>22</v>
      </c>
      <c r="F68" s="6">
        <v>28</v>
      </c>
      <c r="G68" s="17">
        <f t="shared" si="2"/>
        <v>107453.66972477066</v>
      </c>
      <c r="H68" s="25">
        <f t="shared" si="3"/>
        <v>8954.472477064222</v>
      </c>
      <c r="J68" s="13"/>
      <c r="L68" s="37"/>
    </row>
    <row r="69" spans="1:12" ht="12.75">
      <c r="A69" s="1" t="s">
        <v>18</v>
      </c>
      <c r="B69" s="1">
        <v>2770.9</v>
      </c>
      <c r="C69" s="6">
        <v>24</v>
      </c>
      <c r="D69" s="6">
        <v>13</v>
      </c>
      <c r="E69" s="6">
        <v>5</v>
      </c>
      <c r="F69" s="6">
        <v>7</v>
      </c>
      <c r="G69" s="17">
        <f t="shared" si="2"/>
        <v>105224.0506329114</v>
      </c>
      <c r="H69" s="25">
        <f t="shared" si="3"/>
        <v>8768.67088607595</v>
      </c>
      <c r="J69" s="13"/>
      <c r="L69" s="37"/>
    </row>
    <row r="70" spans="1:12" ht="12.75">
      <c r="A70" s="1" t="s">
        <v>19</v>
      </c>
      <c r="B70" s="1">
        <v>3189.5</v>
      </c>
      <c r="C70" s="6">
        <v>22</v>
      </c>
      <c r="D70" s="6">
        <v>22</v>
      </c>
      <c r="E70" s="6">
        <v>9</v>
      </c>
      <c r="F70" s="6">
        <v>7</v>
      </c>
      <c r="G70" s="17">
        <f t="shared" si="2"/>
        <v>106316.66666666666</v>
      </c>
      <c r="H70" s="25">
        <f t="shared" si="3"/>
        <v>8859.72222222222</v>
      </c>
      <c r="J70" s="13"/>
      <c r="L70" s="37"/>
    </row>
    <row r="71" spans="1:12" ht="12.75">
      <c r="A71" s="1" t="s">
        <v>20</v>
      </c>
      <c r="B71" s="1">
        <v>3995.5</v>
      </c>
      <c r="C71" s="6">
        <v>27</v>
      </c>
      <c r="D71" s="6">
        <v>28</v>
      </c>
      <c r="E71" s="6">
        <v>13</v>
      </c>
      <c r="F71" s="6">
        <v>14</v>
      </c>
      <c r="G71" s="17">
        <f t="shared" si="2"/>
        <v>97848.97959183675</v>
      </c>
      <c r="H71" s="25">
        <f t="shared" si="3"/>
        <v>8154.081632653062</v>
      </c>
      <c r="J71" s="13"/>
      <c r="L71" s="37"/>
    </row>
    <row r="72" spans="1:12" ht="12.75">
      <c r="A72" s="1" t="s">
        <v>21</v>
      </c>
      <c r="B72" s="1">
        <v>4303.9</v>
      </c>
      <c r="C72" s="6">
        <v>40</v>
      </c>
      <c r="D72" s="6">
        <v>31</v>
      </c>
      <c r="E72" s="6"/>
      <c r="F72" s="6"/>
      <c r="G72" s="17">
        <f t="shared" si="2"/>
        <v>116321.62162162161</v>
      </c>
      <c r="H72" s="25">
        <f t="shared" si="3"/>
        <v>9693.468468468467</v>
      </c>
      <c r="J72" s="13"/>
      <c r="L72" s="37"/>
    </row>
    <row r="73" spans="1:12" ht="12.75">
      <c r="A73" s="1" t="s">
        <v>22</v>
      </c>
      <c r="B73" s="1">
        <v>9212.9</v>
      </c>
      <c r="C73" s="6">
        <v>75</v>
      </c>
      <c r="D73" s="6">
        <v>76</v>
      </c>
      <c r="E73" s="6">
        <v>28</v>
      </c>
      <c r="F73" s="6">
        <v>30</v>
      </c>
      <c r="G73" s="17">
        <f t="shared" si="2"/>
        <v>88302.55591054313</v>
      </c>
      <c r="H73" s="25">
        <f t="shared" si="3"/>
        <v>7358.546325878594</v>
      </c>
      <c r="J73" s="13"/>
      <c r="L73" s="37"/>
    </row>
    <row r="74" spans="1:12" ht="12.75">
      <c r="A74" s="1" t="s">
        <v>23</v>
      </c>
      <c r="B74" s="1">
        <v>2165.3</v>
      </c>
      <c r="C74" s="6">
        <v>14</v>
      </c>
      <c r="D74" s="6">
        <v>10</v>
      </c>
      <c r="E74" s="6">
        <v>11</v>
      </c>
      <c r="F74" s="6">
        <v>14</v>
      </c>
      <c r="G74" s="17">
        <f t="shared" si="2"/>
        <v>86038.41059602652</v>
      </c>
      <c r="H74" s="25">
        <f t="shared" si="3"/>
        <v>7169.867549668877</v>
      </c>
      <c r="J74" s="13"/>
      <c r="L74" s="37"/>
    </row>
    <row r="75" spans="1:12" ht="13.5" thickBot="1">
      <c r="A75" s="1" t="s">
        <v>25</v>
      </c>
      <c r="B75" s="1">
        <v>1309</v>
      </c>
      <c r="C75" s="6">
        <v>9</v>
      </c>
      <c r="D75" s="6">
        <v>6</v>
      </c>
      <c r="E75" s="11">
        <v>4</v>
      </c>
      <c r="F75" s="11">
        <v>4</v>
      </c>
      <c r="G75" s="38">
        <f t="shared" si="2"/>
        <v>109083.33333333333</v>
      </c>
      <c r="H75" s="25">
        <f t="shared" si="3"/>
        <v>9090.277777777777</v>
      </c>
      <c r="J75" s="13"/>
      <c r="L75" s="37"/>
    </row>
    <row r="76" spans="1:12" ht="13.5" thickBot="1">
      <c r="A76" s="4" t="s">
        <v>28</v>
      </c>
      <c r="B76" s="5">
        <f>SUM(B56:B75)</f>
        <v>158735.39999999997</v>
      </c>
      <c r="C76" s="9">
        <f>SUM(C56:C75)</f>
        <v>1361</v>
      </c>
      <c r="D76" s="9">
        <f>SUM(D56:D75)</f>
        <v>1313</v>
      </c>
      <c r="E76" s="20">
        <f>SUM(E56:E75)</f>
        <v>353</v>
      </c>
      <c r="F76" s="18">
        <f>SUM(F56:F75)</f>
        <v>363</v>
      </c>
      <c r="G76" s="45">
        <f>SUM(G56:G75)/20</f>
        <v>97888.00966955003</v>
      </c>
      <c r="H76" s="45">
        <f>SUM(H56:H75)/20</f>
        <v>8157.334139129169</v>
      </c>
      <c r="J76" s="13"/>
      <c r="L76" s="37"/>
    </row>
    <row r="77" spans="1:12" ht="13.5" thickBot="1">
      <c r="A77" s="27" t="s">
        <v>103</v>
      </c>
      <c r="B77" s="28">
        <f>B55+B76</f>
        <v>242191.38399999996</v>
      </c>
      <c r="C77" s="28">
        <f>C55+C76</f>
        <v>2988</v>
      </c>
      <c r="D77" s="28">
        <f>D55+D76</f>
        <v>3016</v>
      </c>
      <c r="E77" s="28">
        <f>E55+E76</f>
        <v>395</v>
      </c>
      <c r="F77" s="35">
        <f>F55+F76</f>
        <v>406</v>
      </c>
      <c r="G77" s="45">
        <f>(G76+G55)/2</f>
        <v>79942.85954744095</v>
      </c>
      <c r="H77" s="45">
        <f>(H76+H55)/2</f>
        <v>6231.365313499719</v>
      </c>
      <c r="J77" s="13"/>
      <c r="L77" s="13"/>
    </row>
    <row r="78" spans="1:8" ht="12.75">
      <c r="A78" s="3" t="s">
        <v>29</v>
      </c>
      <c r="B78" s="3">
        <v>15587</v>
      </c>
      <c r="C78" s="12">
        <v>298</v>
      </c>
      <c r="D78" s="12">
        <v>300</v>
      </c>
      <c r="E78" s="12"/>
      <c r="F78" s="12"/>
      <c r="G78" s="17">
        <f aca="true" t="shared" si="4" ref="G78:G88">B78/((C78+D78)/2)*1000</f>
        <v>52130.434782608696</v>
      </c>
      <c r="H78" s="25">
        <f t="shared" si="3"/>
        <v>4344.202898550725</v>
      </c>
    </row>
    <row r="79" spans="1:8" ht="12.75">
      <c r="A79" s="1" t="s">
        <v>30</v>
      </c>
      <c r="B79" s="1">
        <v>5470.6</v>
      </c>
      <c r="C79" s="6">
        <v>108</v>
      </c>
      <c r="D79" s="6">
        <v>108</v>
      </c>
      <c r="E79" s="6"/>
      <c r="F79" s="6"/>
      <c r="G79" s="17">
        <f t="shared" si="4"/>
        <v>50653.70370370371</v>
      </c>
      <c r="H79" s="8">
        <f t="shared" si="3"/>
        <v>4221.141975308642</v>
      </c>
    </row>
    <row r="80" spans="1:8" ht="12.75">
      <c r="A80" s="1" t="s">
        <v>31</v>
      </c>
      <c r="B80" s="1">
        <v>5535.9</v>
      </c>
      <c r="C80" s="6">
        <v>110</v>
      </c>
      <c r="D80" s="6">
        <v>110</v>
      </c>
      <c r="E80" s="6"/>
      <c r="F80" s="6"/>
      <c r="G80" s="17">
        <f t="shared" si="4"/>
        <v>50326.36363636363</v>
      </c>
      <c r="H80" s="8">
        <f t="shared" si="3"/>
        <v>4193.863636363636</v>
      </c>
    </row>
    <row r="81" spans="1:8" ht="12.75">
      <c r="A81" s="1" t="s">
        <v>32</v>
      </c>
      <c r="B81" s="1">
        <v>3817.9</v>
      </c>
      <c r="C81" s="6">
        <v>84</v>
      </c>
      <c r="D81" s="6">
        <v>85</v>
      </c>
      <c r="E81" s="6"/>
      <c r="F81" s="6"/>
      <c r="G81" s="17">
        <f t="shared" si="4"/>
        <v>45182.24852071006</v>
      </c>
      <c r="H81" s="8">
        <f t="shared" si="3"/>
        <v>3765.1873767258385</v>
      </c>
    </row>
    <row r="82" spans="1:8" ht="12.75">
      <c r="A82" s="1" t="s">
        <v>33</v>
      </c>
      <c r="B82" s="1">
        <v>5106.2</v>
      </c>
      <c r="C82" s="6">
        <v>86</v>
      </c>
      <c r="D82" s="6">
        <v>93</v>
      </c>
      <c r="E82" s="6"/>
      <c r="F82" s="6"/>
      <c r="G82" s="17">
        <f t="shared" si="4"/>
        <v>57052.513966480445</v>
      </c>
      <c r="H82" s="8">
        <f t="shared" si="3"/>
        <v>4754.37616387337</v>
      </c>
    </row>
    <row r="83" spans="1:8" ht="12.75">
      <c r="A83" s="1" t="s">
        <v>34</v>
      </c>
      <c r="B83" s="1">
        <v>4368.6</v>
      </c>
      <c r="C83" s="6">
        <v>60</v>
      </c>
      <c r="D83" s="6">
        <v>73</v>
      </c>
      <c r="E83" s="6"/>
      <c r="F83" s="6"/>
      <c r="G83" s="17">
        <f t="shared" si="4"/>
        <v>65693.23308270676</v>
      </c>
      <c r="H83" s="8">
        <f t="shared" si="3"/>
        <v>5474.436090225564</v>
      </c>
    </row>
    <row r="84" spans="1:8" ht="12.75">
      <c r="A84" s="1" t="s">
        <v>35</v>
      </c>
      <c r="B84" s="1">
        <v>3286.7</v>
      </c>
      <c r="C84" s="6">
        <v>53</v>
      </c>
      <c r="D84" s="6">
        <v>51</v>
      </c>
      <c r="E84" s="6"/>
      <c r="F84" s="6"/>
      <c r="G84" s="17">
        <f t="shared" si="4"/>
        <v>63205.76923076923</v>
      </c>
      <c r="H84" s="8">
        <f t="shared" si="3"/>
        <v>5267.147435897436</v>
      </c>
    </row>
    <row r="85" spans="1:8" ht="13.5" thickBot="1">
      <c r="A85" s="2" t="s">
        <v>36</v>
      </c>
      <c r="B85" s="2">
        <v>2378.3</v>
      </c>
      <c r="C85" s="11">
        <v>38</v>
      </c>
      <c r="D85" s="11">
        <v>38</v>
      </c>
      <c r="E85" s="11"/>
      <c r="F85" s="11"/>
      <c r="G85" s="38">
        <f t="shared" si="4"/>
        <v>62586.84210526317</v>
      </c>
      <c r="H85" s="24">
        <f t="shared" si="3"/>
        <v>5215.570175438597</v>
      </c>
    </row>
    <row r="86" spans="1:8" ht="13.5" thickBot="1">
      <c r="A86" s="4" t="s">
        <v>39</v>
      </c>
      <c r="B86" s="5">
        <f>SUM(B78:B85)</f>
        <v>45551.2</v>
      </c>
      <c r="C86" s="5">
        <f>SUM(C78:C85)</f>
        <v>837</v>
      </c>
      <c r="D86" s="9">
        <f>SUM(D78:D85)</f>
        <v>858</v>
      </c>
      <c r="E86" s="20"/>
      <c r="F86" s="20"/>
      <c r="G86" s="45">
        <f>SUM(G78:G85)/8</f>
        <v>55853.88862857572</v>
      </c>
      <c r="H86" s="45">
        <f>SUM(H78:H85)/8</f>
        <v>4654.490719047976</v>
      </c>
    </row>
    <row r="87" spans="1:8" ht="12.75">
      <c r="A87" s="3" t="s">
        <v>37</v>
      </c>
      <c r="B87" s="3">
        <v>19232.5</v>
      </c>
      <c r="C87" s="12">
        <v>41</v>
      </c>
      <c r="D87" s="12">
        <v>41</v>
      </c>
      <c r="E87" s="12"/>
      <c r="F87" s="12"/>
      <c r="G87" s="17">
        <f t="shared" si="4"/>
        <v>469085.3658536585</v>
      </c>
      <c r="H87" s="25">
        <f t="shared" si="3"/>
        <v>39090.44715447154</v>
      </c>
    </row>
    <row r="88" spans="1:8" ht="13.5" thickBot="1">
      <c r="A88" s="2" t="s">
        <v>38</v>
      </c>
      <c r="B88" s="2">
        <v>19816.8</v>
      </c>
      <c r="C88" s="11">
        <v>526</v>
      </c>
      <c r="D88" s="11">
        <v>524</v>
      </c>
      <c r="E88" s="11"/>
      <c r="F88" s="11"/>
      <c r="G88" s="17">
        <f t="shared" si="4"/>
        <v>37746.28571428571</v>
      </c>
      <c r="H88" s="24">
        <f t="shared" si="3"/>
        <v>3145.523809523809</v>
      </c>
    </row>
    <row r="89" spans="1:8" ht="13.5" thickBot="1">
      <c r="A89" s="4" t="s">
        <v>116</v>
      </c>
      <c r="B89" s="5">
        <f>B77+B86+B87+B88</f>
        <v>326791.88399999996</v>
      </c>
      <c r="C89" s="5">
        <f>C77+C86+C87+C88</f>
        <v>4392</v>
      </c>
      <c r="D89" s="5">
        <f>D77+D86+D87+D88</f>
        <v>4439</v>
      </c>
      <c r="E89" s="5">
        <f>E77+E86+E87+E88</f>
        <v>395</v>
      </c>
      <c r="F89" s="5">
        <f>F77+F86+F87+F88</f>
        <v>406</v>
      </c>
      <c r="G89" s="34">
        <f>(G77+G86+G87+G88)/4</f>
        <v>160657.09993599023</v>
      </c>
      <c r="H89" s="5">
        <f>H77+H86+H87+H88</f>
        <v>53121.826996543045</v>
      </c>
    </row>
    <row r="91" spans="1:7" ht="12.75">
      <c r="A91" s="22" t="s">
        <v>83</v>
      </c>
      <c r="G91" s="46">
        <v>0.426</v>
      </c>
    </row>
    <row r="93" spans="1:6" ht="12.75">
      <c r="A93" s="22" t="s">
        <v>84</v>
      </c>
      <c r="B93" s="22"/>
      <c r="C93" s="22"/>
      <c r="D93" s="29" t="s">
        <v>85</v>
      </c>
      <c r="E93" s="29"/>
      <c r="F93" s="29"/>
    </row>
    <row r="95" spans="1:6" ht="12.75">
      <c r="A95" t="s">
        <v>104</v>
      </c>
      <c r="D95" s="30">
        <v>0.73</v>
      </c>
      <c r="E95" s="30"/>
      <c r="F95" s="30"/>
    </row>
    <row r="96" spans="1:6" ht="12.75">
      <c r="A96" t="s">
        <v>86</v>
      </c>
      <c r="D96" s="30">
        <v>0.07</v>
      </c>
      <c r="E96" s="30"/>
      <c r="F96" s="30"/>
    </row>
    <row r="97" spans="1:6" ht="12.75">
      <c r="A97" t="s">
        <v>87</v>
      </c>
      <c r="D97" s="41">
        <v>0.00021</v>
      </c>
      <c r="E97" s="30"/>
      <c r="F97" s="30"/>
    </row>
    <row r="98" spans="1:6" ht="12.75">
      <c r="A98" t="s">
        <v>88</v>
      </c>
      <c r="D98" s="41">
        <v>0.1998</v>
      </c>
      <c r="E98" s="30"/>
      <c r="F98" s="30"/>
    </row>
    <row r="100" spans="1:2" ht="12.75">
      <c r="A100" s="22" t="s">
        <v>89</v>
      </c>
      <c r="B100" s="22"/>
    </row>
    <row r="102" spans="1:3" ht="12.75">
      <c r="A102" t="s">
        <v>42</v>
      </c>
      <c r="C102" t="s">
        <v>173</v>
      </c>
    </row>
    <row r="103" spans="1:3" ht="12.75">
      <c r="A103" t="s">
        <v>71</v>
      </c>
      <c r="C103" t="s">
        <v>172</v>
      </c>
    </row>
    <row r="104" spans="1:3" ht="12.75">
      <c r="A104" t="s">
        <v>76</v>
      </c>
      <c r="C104" t="s">
        <v>171</v>
      </c>
    </row>
    <row r="105" spans="1:3" ht="12.75">
      <c r="A105" t="s">
        <v>90</v>
      </c>
      <c r="C105" t="s">
        <v>170</v>
      </c>
    </row>
    <row r="107" ht="12.75">
      <c r="A107" s="22" t="s">
        <v>91</v>
      </c>
    </row>
    <row r="109" spans="1:2" ht="12.75">
      <c r="A109" t="s">
        <v>74</v>
      </c>
      <c r="B109">
        <v>19.6</v>
      </c>
    </row>
    <row r="110" spans="1:2" ht="12.75">
      <c r="A110" t="s">
        <v>75</v>
      </c>
      <c r="B110">
        <v>8.5</v>
      </c>
    </row>
    <row r="112" spans="1:8" ht="12.75">
      <c r="A112" s="22" t="s">
        <v>169</v>
      </c>
      <c r="G112" s="36">
        <v>13848.6</v>
      </c>
      <c r="H112" t="s">
        <v>120</v>
      </c>
    </row>
    <row r="114" ht="12.75">
      <c r="G114" s="30"/>
    </row>
    <row r="115" ht="12.75">
      <c r="G115" s="30"/>
    </row>
    <row r="116" ht="12.75">
      <c r="G116" s="30"/>
    </row>
    <row r="117" ht="12.75">
      <c r="G117" s="30"/>
    </row>
    <row r="118" ht="12.75">
      <c r="G118" s="30"/>
    </row>
  </sheetData>
  <sheetProtection/>
  <mergeCells count="17">
    <mergeCell ref="H7:H8"/>
    <mergeCell ref="A7:A8"/>
    <mergeCell ref="A35:G35"/>
    <mergeCell ref="B7:B8"/>
    <mergeCell ref="C7:C8"/>
    <mergeCell ref="D7:D8"/>
    <mergeCell ref="G7:G8"/>
    <mergeCell ref="E7:E8"/>
    <mergeCell ref="F7:F8"/>
    <mergeCell ref="H47:H48"/>
    <mergeCell ref="A47:A48"/>
    <mergeCell ref="B47:B48"/>
    <mergeCell ref="C47:C48"/>
    <mergeCell ref="D47:D48"/>
    <mergeCell ref="G47:G48"/>
    <mergeCell ref="E47:E48"/>
    <mergeCell ref="F47:F4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55" max="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L103"/>
  <sheetViews>
    <sheetView tabSelected="1" workbookViewId="0" topLeftCell="A37">
      <selection activeCell="J60" sqref="J60"/>
    </sheetView>
  </sheetViews>
  <sheetFormatPr defaultColWidth="9.00390625" defaultRowHeight="12.75"/>
  <cols>
    <col min="1" max="1" width="26.75390625" style="0" customWidth="1"/>
    <col min="2" max="2" width="12.25390625" style="0" customWidth="1"/>
    <col min="3" max="3" width="9.75390625" style="0" customWidth="1"/>
    <col min="4" max="4" width="11.25390625" style="0" customWidth="1"/>
    <col min="5" max="5" width="9.00390625" style="0" customWidth="1"/>
    <col min="6" max="6" width="8.75390625" style="0" customWidth="1"/>
    <col min="7" max="7" width="12.00390625" style="0" customWidth="1"/>
  </cols>
  <sheetData>
    <row r="2" spans="2:7" ht="12.75">
      <c r="B2" s="22" t="s">
        <v>176</v>
      </c>
      <c r="C2" s="22"/>
      <c r="D2" s="22"/>
      <c r="E2" s="22"/>
      <c r="F2" s="22"/>
      <c r="G2" s="22"/>
    </row>
    <row r="4" spans="1:8" ht="12.75">
      <c r="A4" s="22" t="s">
        <v>179</v>
      </c>
      <c r="B4" s="22"/>
      <c r="C4" s="22"/>
      <c r="D4" s="22"/>
      <c r="E4" s="22"/>
      <c r="F4" s="22"/>
      <c r="G4" s="22"/>
      <c r="H4" s="22"/>
    </row>
    <row r="5" spans="1:8" ht="12.75">
      <c r="A5" s="22"/>
      <c r="B5" s="22">
        <v>356638.4</v>
      </c>
      <c r="C5" s="22"/>
      <c r="D5" s="22"/>
      <c r="E5" s="22"/>
      <c r="F5" s="22"/>
      <c r="G5" s="22"/>
      <c r="H5" s="22"/>
    </row>
    <row r="6" spans="7:8" ht="12.75">
      <c r="G6" s="10"/>
      <c r="H6" s="10"/>
    </row>
    <row r="7" spans="1:8" ht="12.75">
      <c r="A7" s="10"/>
      <c r="B7" s="10"/>
      <c r="C7" s="10"/>
      <c r="D7" s="13"/>
      <c r="E7" s="10"/>
      <c r="F7" s="13"/>
      <c r="G7" s="10"/>
      <c r="H7" s="10"/>
    </row>
    <row r="8" spans="1:8" ht="12.75">
      <c r="A8" s="44" t="s">
        <v>166</v>
      </c>
      <c r="B8" s="1">
        <v>114</v>
      </c>
      <c r="C8" s="10"/>
      <c r="D8" s="13"/>
      <c r="E8" s="10"/>
      <c r="F8" s="13"/>
      <c r="G8" s="10"/>
      <c r="H8" s="10"/>
    </row>
    <row r="9" spans="1:8" ht="12.75">
      <c r="A9" s="44" t="s">
        <v>167</v>
      </c>
      <c r="B9" s="1">
        <v>206</v>
      </c>
      <c r="C9" s="10"/>
      <c r="D9" s="13"/>
      <c r="E9" s="10"/>
      <c r="F9" s="13"/>
      <c r="G9" s="10"/>
      <c r="H9" s="10"/>
    </row>
    <row r="10" spans="1:2" ht="12.75">
      <c r="A10" s="44" t="s">
        <v>168</v>
      </c>
      <c r="B10" s="44">
        <v>105</v>
      </c>
    </row>
    <row r="11" ht="12.75">
      <c r="A11" s="43"/>
    </row>
    <row r="12" ht="12.75">
      <c r="A12" s="43"/>
    </row>
    <row r="13" ht="12.75">
      <c r="A13" s="22" t="s">
        <v>59</v>
      </c>
    </row>
    <row r="15" spans="1:6" ht="12.75">
      <c r="A15" s="1"/>
      <c r="B15" s="21">
        <v>2014</v>
      </c>
      <c r="C15" s="21">
        <v>2013</v>
      </c>
      <c r="D15" s="21" t="s">
        <v>60</v>
      </c>
      <c r="E15" s="32"/>
      <c r="F15" s="32"/>
    </row>
    <row r="16" spans="1:6" ht="41.25" customHeight="1">
      <c r="A16" s="7" t="s">
        <v>61</v>
      </c>
      <c r="B16" s="13">
        <v>957</v>
      </c>
      <c r="C16" s="1">
        <v>930</v>
      </c>
      <c r="D16" s="8">
        <f>B16/C16*100</f>
        <v>102.90322580645162</v>
      </c>
      <c r="E16" s="13"/>
      <c r="F16" s="13"/>
    </row>
    <row r="17" spans="1:6" ht="12.75">
      <c r="A17" s="7" t="s">
        <v>62</v>
      </c>
      <c r="B17" s="47">
        <v>7905.2</v>
      </c>
      <c r="C17" s="1">
        <v>6937.6</v>
      </c>
      <c r="D17" s="8">
        <f>B17/C17*100</f>
        <v>113.94718634686345</v>
      </c>
      <c r="E17" s="47"/>
      <c r="F17" s="13"/>
    </row>
    <row r="18" spans="1:6" ht="25.5">
      <c r="A18" s="7" t="s">
        <v>63</v>
      </c>
      <c r="B18" s="13">
        <v>13240</v>
      </c>
      <c r="C18" s="1">
        <v>11240</v>
      </c>
      <c r="D18" s="8">
        <f>B18/C18*100</f>
        <v>117.79359430604983</v>
      </c>
      <c r="E18" s="13"/>
      <c r="F18" s="13"/>
    </row>
    <row r="19" spans="1:6" ht="25.5">
      <c r="A19" s="7" t="s">
        <v>64</v>
      </c>
      <c r="B19" s="13">
        <v>1324</v>
      </c>
      <c r="C19" s="1">
        <v>1124</v>
      </c>
      <c r="D19" s="8">
        <f>B19/C19*100</f>
        <v>117.79359430604983</v>
      </c>
      <c r="E19" s="13"/>
      <c r="F19" s="13"/>
    </row>
    <row r="21" spans="1:9" ht="76.5">
      <c r="A21" s="1"/>
      <c r="B21" s="7" t="s">
        <v>66</v>
      </c>
      <c r="C21" s="7" t="s">
        <v>67</v>
      </c>
      <c r="D21" s="7" t="s">
        <v>68</v>
      </c>
      <c r="E21" s="7" t="s">
        <v>69</v>
      </c>
      <c r="F21" s="19"/>
      <c r="G21" s="19"/>
      <c r="I21" t="s">
        <v>65</v>
      </c>
    </row>
    <row r="22" spans="1:7" ht="12.75">
      <c r="A22" s="23" t="s">
        <v>70</v>
      </c>
      <c r="B22" s="1">
        <v>7.7</v>
      </c>
      <c r="C22" s="1">
        <v>2.9</v>
      </c>
      <c r="D22" s="1">
        <v>18.8</v>
      </c>
      <c r="E22" s="1">
        <v>5.8</v>
      </c>
      <c r="F22" s="10"/>
      <c r="G22" s="10"/>
    </row>
    <row r="23" spans="1:7" ht="12.75">
      <c r="A23" s="23" t="s">
        <v>71</v>
      </c>
      <c r="B23" s="1">
        <v>4.9</v>
      </c>
      <c r="C23" s="1">
        <v>3.6</v>
      </c>
      <c r="D23" s="40">
        <v>9.9</v>
      </c>
      <c r="E23" s="1">
        <v>8.3</v>
      </c>
      <c r="F23" s="10"/>
      <c r="G23" s="10"/>
    </row>
    <row r="24" spans="1:7" ht="12.75">
      <c r="A24" s="23"/>
      <c r="B24" s="1"/>
      <c r="C24" s="1"/>
      <c r="D24" s="1"/>
      <c r="E24" s="1"/>
      <c r="F24" s="10"/>
      <c r="G24" s="10"/>
    </row>
    <row r="26" spans="1:7" ht="12.75">
      <c r="A26" s="60" t="s">
        <v>177</v>
      </c>
      <c r="B26" s="60"/>
      <c r="C26" s="60"/>
      <c r="D26" s="60"/>
      <c r="E26" s="60"/>
      <c r="F26" s="60"/>
      <c r="G26" s="60"/>
    </row>
    <row r="28" ht="12.75">
      <c r="A28" s="22" t="s">
        <v>79</v>
      </c>
    </row>
    <row r="29" spans="1:3" ht="12.75">
      <c r="A29" s="22" t="s">
        <v>74</v>
      </c>
      <c r="B29">
        <v>3933</v>
      </c>
      <c r="C29" t="s">
        <v>81</v>
      </c>
    </row>
    <row r="30" spans="1:3" ht="12.75">
      <c r="A30" s="22" t="s">
        <v>75</v>
      </c>
      <c r="B30">
        <v>8459</v>
      </c>
      <c r="C30" t="s">
        <v>81</v>
      </c>
    </row>
    <row r="31" spans="1:3" ht="12.75">
      <c r="A31" s="22" t="s">
        <v>77</v>
      </c>
      <c r="B31">
        <v>2271</v>
      </c>
      <c r="C31" t="s">
        <v>81</v>
      </c>
    </row>
    <row r="32" spans="1:3" ht="12.75">
      <c r="A32" s="22" t="s">
        <v>78</v>
      </c>
      <c r="B32">
        <v>7799</v>
      </c>
      <c r="C32" t="s">
        <v>81</v>
      </c>
    </row>
    <row r="33" spans="1:3" ht="12.75">
      <c r="A33" s="22" t="s">
        <v>80</v>
      </c>
      <c r="B33">
        <v>6973</v>
      </c>
      <c r="C33" t="s">
        <v>81</v>
      </c>
    </row>
    <row r="34" ht="12.75">
      <c r="A34" s="22"/>
    </row>
    <row r="35" spans="1:6" ht="12.75">
      <c r="A35" s="22"/>
      <c r="B35" s="22" t="s">
        <v>82</v>
      </c>
      <c r="C35" s="22"/>
      <c r="D35" s="22"/>
      <c r="E35" s="22"/>
      <c r="F35" s="22"/>
    </row>
    <row r="37" spans="1:8" ht="12.75">
      <c r="A37" s="53"/>
      <c r="B37" s="52" t="s">
        <v>27</v>
      </c>
      <c r="C37" s="52" t="s">
        <v>40</v>
      </c>
      <c r="D37" s="55" t="s">
        <v>41</v>
      </c>
      <c r="E37" s="56" t="s">
        <v>180</v>
      </c>
      <c r="F37" s="56" t="s">
        <v>181</v>
      </c>
      <c r="G37" s="52" t="s">
        <v>102</v>
      </c>
      <c r="H37" s="52" t="s">
        <v>44</v>
      </c>
    </row>
    <row r="38" spans="1:8" ht="42" customHeight="1">
      <c r="A38" s="54"/>
      <c r="B38" s="52"/>
      <c r="C38" s="52"/>
      <c r="D38" s="55"/>
      <c r="E38" s="57"/>
      <c r="F38" s="57"/>
      <c r="G38" s="52"/>
      <c r="H38" s="52"/>
    </row>
    <row r="39" spans="1:10" ht="12.75">
      <c r="A39" s="1" t="s">
        <v>0</v>
      </c>
      <c r="B39" s="40">
        <v>42816.5</v>
      </c>
      <c r="C39" s="48">
        <v>771</v>
      </c>
      <c r="D39" s="6">
        <v>800</v>
      </c>
      <c r="E39" s="6"/>
      <c r="F39" s="6"/>
      <c r="G39" s="17">
        <f>B39/(((C39*8)+(D39*4))/12+(E39+F39)/2)*1000</f>
        <v>54846.07173356106</v>
      </c>
      <c r="H39" s="8">
        <f>G39/12</f>
        <v>4570.505977796755</v>
      </c>
      <c r="J39" s="13"/>
    </row>
    <row r="40" spans="1:10" ht="12.75">
      <c r="A40" s="1" t="s">
        <v>4</v>
      </c>
      <c r="B40" s="1">
        <v>9857.2</v>
      </c>
      <c r="C40" s="48">
        <v>144</v>
      </c>
      <c r="D40" s="6">
        <v>154</v>
      </c>
      <c r="E40" s="6">
        <v>28</v>
      </c>
      <c r="F40" s="6">
        <v>29</v>
      </c>
      <c r="G40" s="17">
        <f>B40/(((C40*8)+(D40*4))/12+(E40+F40)/2)*1000</f>
        <v>56059.90521327014</v>
      </c>
      <c r="H40" s="8">
        <f>G40/12</f>
        <v>4671.658767772512</v>
      </c>
      <c r="J40" s="13"/>
    </row>
    <row r="41" spans="1:12" ht="12.75">
      <c r="A41" s="1" t="s">
        <v>1</v>
      </c>
      <c r="B41" s="1">
        <v>23056.5</v>
      </c>
      <c r="C41" s="48">
        <v>484</v>
      </c>
      <c r="D41" s="6">
        <v>493</v>
      </c>
      <c r="E41" s="6"/>
      <c r="F41" s="6"/>
      <c r="G41" s="17">
        <f>B41/(((C41*8)+(D41*4))/12+(E41+F41)/2)*1000</f>
        <v>47343.94250513347</v>
      </c>
      <c r="H41" s="8">
        <f>G41/12</f>
        <v>3945.3285420944558</v>
      </c>
      <c r="J41" s="13"/>
      <c r="L41" s="37"/>
    </row>
    <row r="42" spans="1:10" ht="12.75">
      <c r="A42" s="1" t="s">
        <v>5</v>
      </c>
      <c r="B42" s="1">
        <v>8359.2</v>
      </c>
      <c r="C42" s="48">
        <v>119</v>
      </c>
      <c r="D42" s="6">
        <v>118</v>
      </c>
      <c r="E42" s="6">
        <v>19</v>
      </c>
      <c r="F42" s="6">
        <v>19</v>
      </c>
      <c r="G42" s="17">
        <f>B42/(((C42*8)+(D42*4))/12+(E42+F42)/2)*1000</f>
        <v>60720.581113801454</v>
      </c>
      <c r="H42" s="8">
        <f>G42/12</f>
        <v>5060.0484261501215</v>
      </c>
      <c r="J42" s="13"/>
    </row>
    <row r="43" spans="1:12" ht="13.5" thickBot="1">
      <c r="A43" s="2" t="s">
        <v>2</v>
      </c>
      <c r="B43" s="2">
        <v>11969.7</v>
      </c>
      <c r="C43" s="49">
        <v>181</v>
      </c>
      <c r="D43" s="11">
        <v>197</v>
      </c>
      <c r="E43" s="11"/>
      <c r="F43" s="11"/>
      <c r="G43" s="17">
        <f>B43/(((C43*8)+(D43*4))/12+(E43+F43)/2)*1000</f>
        <v>64238.10375670841</v>
      </c>
      <c r="H43" s="24">
        <f>G43/12</f>
        <v>5353.175313059034</v>
      </c>
      <c r="J43" s="13"/>
      <c r="L43" s="37"/>
    </row>
    <row r="44" spans="1:12" ht="13.5" thickBot="1">
      <c r="A44" s="4" t="s">
        <v>28</v>
      </c>
      <c r="B44" s="42">
        <f>SUM(B39:B43)</f>
        <v>96059.09999999999</v>
      </c>
      <c r="C44" s="9">
        <f>SUM(C39:C43)</f>
        <v>1699</v>
      </c>
      <c r="D44" s="9">
        <f>SUM(D39:D43)</f>
        <v>1762</v>
      </c>
      <c r="E44" s="20">
        <f>SUM(E39:E43)</f>
        <v>47</v>
      </c>
      <c r="F44" s="20">
        <f>SUM(F39:F43)</f>
        <v>48</v>
      </c>
      <c r="G44" s="31">
        <f>SUM(G39:G43)/5</f>
        <v>56641.72086449491</v>
      </c>
      <c r="H44" s="33">
        <f>SUM(H39:H43)/6</f>
        <v>3933.4528378121463</v>
      </c>
      <c r="J44" s="13"/>
      <c r="L44" s="37"/>
    </row>
    <row r="45" spans="1:10" ht="12.75">
      <c r="A45" s="3" t="s">
        <v>3</v>
      </c>
      <c r="B45" s="3">
        <v>15703.7</v>
      </c>
      <c r="C45" s="50">
        <v>186</v>
      </c>
      <c r="D45" s="12">
        <v>190</v>
      </c>
      <c r="E45" s="12"/>
      <c r="F45" s="12"/>
      <c r="G45" s="17">
        <f aca="true" t="shared" si="0" ref="G45:G62">B45/(((C45*8)+(D45*4))/12+(E45+F45)/2)*1000</f>
        <v>83827.58007117438</v>
      </c>
      <c r="H45" s="25">
        <f aca="true" t="shared" si="1" ref="H45:H62">G45/12</f>
        <v>6985.631672597865</v>
      </c>
      <c r="J45" s="13"/>
    </row>
    <row r="46" spans="1:12" ht="12.75">
      <c r="A46" s="1" t="s">
        <v>6</v>
      </c>
      <c r="B46" s="1">
        <v>11589.5</v>
      </c>
      <c r="C46" s="51">
        <v>113</v>
      </c>
      <c r="D46" s="6">
        <v>114</v>
      </c>
      <c r="E46" s="6">
        <v>40</v>
      </c>
      <c r="F46" s="6">
        <v>35</v>
      </c>
      <c r="G46" s="17">
        <f t="shared" si="0"/>
        <v>76836.4640883978</v>
      </c>
      <c r="H46" s="25">
        <f t="shared" si="1"/>
        <v>6403.03867403315</v>
      </c>
      <c r="J46" s="13"/>
      <c r="L46" s="37"/>
    </row>
    <row r="47" spans="1:12" ht="12.75">
      <c r="A47" s="1" t="s">
        <v>7</v>
      </c>
      <c r="B47" s="1">
        <v>11255.5</v>
      </c>
      <c r="C47" s="51">
        <v>155</v>
      </c>
      <c r="D47" s="6">
        <v>170</v>
      </c>
      <c r="E47" s="6"/>
      <c r="F47" s="6"/>
      <c r="G47" s="17">
        <f t="shared" si="0"/>
        <v>70346.875</v>
      </c>
      <c r="H47" s="25">
        <f t="shared" si="1"/>
        <v>5862.239583333333</v>
      </c>
      <c r="J47" s="13"/>
      <c r="L47" s="37"/>
    </row>
    <row r="48" spans="1:12" ht="12.75">
      <c r="A48" s="1" t="s">
        <v>15</v>
      </c>
      <c r="B48" s="1">
        <v>9893.1</v>
      </c>
      <c r="C48" s="51">
        <v>59</v>
      </c>
      <c r="D48" s="6">
        <v>49</v>
      </c>
      <c r="E48" s="6">
        <v>26</v>
      </c>
      <c r="F48" s="6">
        <v>26</v>
      </c>
      <c r="G48" s="17">
        <f t="shared" si="0"/>
        <v>121140.00000000001</v>
      </c>
      <c r="H48" s="25">
        <f t="shared" si="1"/>
        <v>10095.000000000002</v>
      </c>
      <c r="J48" s="13"/>
      <c r="L48" s="37"/>
    </row>
    <row r="49" spans="1:12" ht="12.75">
      <c r="A49" s="1" t="s">
        <v>16</v>
      </c>
      <c r="B49" s="1">
        <v>12496.5</v>
      </c>
      <c r="C49" s="51">
        <v>81</v>
      </c>
      <c r="D49" s="6">
        <v>91</v>
      </c>
      <c r="E49" s="6">
        <v>35</v>
      </c>
      <c r="F49" s="6">
        <v>34</v>
      </c>
      <c r="G49" s="17">
        <f t="shared" si="0"/>
        <v>105159.88779803646</v>
      </c>
      <c r="H49" s="25">
        <f t="shared" si="1"/>
        <v>8763.323983169705</v>
      </c>
      <c r="J49" s="13"/>
      <c r="L49" s="37"/>
    </row>
    <row r="50" spans="1:12" ht="12.75">
      <c r="A50" s="1" t="s">
        <v>9</v>
      </c>
      <c r="B50" s="1">
        <v>17561.7</v>
      </c>
      <c r="C50" s="51">
        <v>100</v>
      </c>
      <c r="D50" s="6">
        <v>95</v>
      </c>
      <c r="E50" s="6">
        <v>38</v>
      </c>
      <c r="F50" s="6">
        <v>37</v>
      </c>
      <c r="G50" s="17">
        <f t="shared" si="0"/>
        <v>129288.58895705522</v>
      </c>
      <c r="H50" s="25">
        <f t="shared" si="1"/>
        <v>10774.049079754603</v>
      </c>
      <c r="J50" s="13"/>
      <c r="L50" s="37"/>
    </row>
    <row r="51" spans="1:12" ht="12.75">
      <c r="A51" s="1" t="s">
        <v>10</v>
      </c>
      <c r="B51" s="1">
        <v>10866.1</v>
      </c>
      <c r="C51" s="51">
        <v>73</v>
      </c>
      <c r="D51" s="6">
        <v>77</v>
      </c>
      <c r="E51" s="6">
        <v>29</v>
      </c>
      <c r="F51" s="6">
        <v>26</v>
      </c>
      <c r="G51" s="17">
        <f t="shared" si="0"/>
        <v>106704.74631751228</v>
      </c>
      <c r="H51" s="25">
        <f t="shared" si="1"/>
        <v>8892.062193126023</v>
      </c>
      <c r="J51" s="13"/>
      <c r="L51" s="37"/>
    </row>
    <row r="52" spans="1:12" ht="12.75">
      <c r="A52" s="1" t="s">
        <v>11</v>
      </c>
      <c r="B52" s="1">
        <v>10078.8</v>
      </c>
      <c r="C52" s="51">
        <v>65</v>
      </c>
      <c r="D52" s="6">
        <v>69</v>
      </c>
      <c r="E52" s="6">
        <v>23</v>
      </c>
      <c r="F52" s="6">
        <v>17</v>
      </c>
      <c r="G52" s="17">
        <f t="shared" si="0"/>
        <v>116742.85714285714</v>
      </c>
      <c r="H52" s="25">
        <f t="shared" si="1"/>
        <v>9728.57142857143</v>
      </c>
      <c r="J52" s="13"/>
      <c r="L52" s="37"/>
    </row>
    <row r="53" spans="1:12" ht="12.75">
      <c r="A53" s="1" t="s">
        <v>12</v>
      </c>
      <c r="B53" s="1">
        <v>8537.5</v>
      </c>
      <c r="C53" s="51">
        <v>48</v>
      </c>
      <c r="D53" s="6">
        <v>47</v>
      </c>
      <c r="E53" s="6">
        <v>23</v>
      </c>
      <c r="F53" s="6">
        <v>24</v>
      </c>
      <c r="G53" s="17">
        <f t="shared" si="0"/>
        <v>119964.87119437942</v>
      </c>
      <c r="H53" s="25">
        <f t="shared" si="1"/>
        <v>9997.072599531619</v>
      </c>
      <c r="J53" s="13"/>
      <c r="L53" s="37"/>
    </row>
    <row r="54" spans="1:12" ht="12.75">
      <c r="A54" s="1" t="s">
        <v>13</v>
      </c>
      <c r="B54" s="1">
        <v>8353</v>
      </c>
      <c r="C54" s="51">
        <v>50</v>
      </c>
      <c r="D54" s="6">
        <v>44</v>
      </c>
      <c r="E54" s="6">
        <v>20</v>
      </c>
      <c r="F54" s="6">
        <v>15</v>
      </c>
      <c r="G54" s="17">
        <f t="shared" si="0"/>
        <v>127526.71755725192</v>
      </c>
      <c r="H54" s="25">
        <f t="shared" si="1"/>
        <v>10627.226463104327</v>
      </c>
      <c r="J54" s="13"/>
      <c r="L54" s="37"/>
    </row>
    <row r="55" spans="1:12" ht="12.75">
      <c r="A55" s="1" t="s">
        <v>14</v>
      </c>
      <c r="B55" s="1">
        <v>10848.9</v>
      </c>
      <c r="C55" s="51">
        <v>89</v>
      </c>
      <c r="D55" s="6">
        <v>88</v>
      </c>
      <c r="E55" s="6"/>
      <c r="F55" s="6"/>
      <c r="G55" s="17">
        <f t="shared" si="0"/>
        <v>122356.01503759397</v>
      </c>
      <c r="H55" s="25">
        <f t="shared" si="1"/>
        <v>10196.334586466164</v>
      </c>
      <c r="J55" s="13"/>
      <c r="L55" s="37"/>
    </row>
    <row r="56" spans="1:12" ht="12.75">
      <c r="A56" s="1" t="s">
        <v>8</v>
      </c>
      <c r="B56" s="1">
        <v>13174.3</v>
      </c>
      <c r="C56" s="51">
        <v>98</v>
      </c>
      <c r="D56" s="6">
        <v>99</v>
      </c>
      <c r="E56" s="6">
        <v>30</v>
      </c>
      <c r="F56" s="6">
        <v>30</v>
      </c>
      <c r="G56" s="17">
        <f t="shared" si="0"/>
        <v>102656.88311688312</v>
      </c>
      <c r="H56" s="25">
        <f t="shared" si="1"/>
        <v>8554.74025974026</v>
      </c>
      <c r="J56" s="13"/>
      <c r="L56" s="37"/>
    </row>
    <row r="57" spans="1:12" ht="12.75">
      <c r="A57" s="1" t="s">
        <v>17</v>
      </c>
      <c r="B57" s="1">
        <v>7618.4</v>
      </c>
      <c r="C57" s="51">
        <v>46</v>
      </c>
      <c r="D57" s="6">
        <v>39</v>
      </c>
      <c r="E57" s="6">
        <v>26</v>
      </c>
      <c r="F57" s="6">
        <v>27</v>
      </c>
      <c r="G57" s="17">
        <f t="shared" si="0"/>
        <v>108575.77197149645</v>
      </c>
      <c r="H57" s="25">
        <f t="shared" si="1"/>
        <v>9047.980997624703</v>
      </c>
      <c r="J57" s="13"/>
      <c r="L57" s="37"/>
    </row>
    <row r="58" spans="1:12" ht="12.75">
      <c r="A58" s="1" t="s">
        <v>19</v>
      </c>
      <c r="B58" s="1">
        <v>3295.8</v>
      </c>
      <c r="C58" s="51">
        <v>21</v>
      </c>
      <c r="D58" s="6">
        <v>22</v>
      </c>
      <c r="E58" s="6">
        <v>6</v>
      </c>
      <c r="F58" s="6">
        <v>6</v>
      </c>
      <c r="G58" s="17">
        <f t="shared" si="0"/>
        <v>120578.04878048782</v>
      </c>
      <c r="H58" s="25">
        <f t="shared" si="1"/>
        <v>10048.170731707318</v>
      </c>
      <c r="J58" s="13"/>
      <c r="L58" s="37"/>
    </row>
    <row r="59" spans="1:12" ht="12.75">
      <c r="A59" s="1" t="s">
        <v>20</v>
      </c>
      <c r="B59" s="1">
        <v>5093.1</v>
      </c>
      <c r="C59" s="51">
        <v>25</v>
      </c>
      <c r="D59" s="6">
        <v>20</v>
      </c>
      <c r="E59" s="6">
        <v>12</v>
      </c>
      <c r="F59" s="6">
        <v>11</v>
      </c>
      <c r="G59" s="17">
        <f t="shared" si="0"/>
        <v>146213.39712918663</v>
      </c>
      <c r="H59" s="25">
        <f t="shared" si="1"/>
        <v>12184.449760765552</v>
      </c>
      <c r="J59" s="13"/>
      <c r="L59" s="37"/>
    </row>
    <row r="60" spans="1:12" ht="12.75">
      <c r="A60" s="1" t="s">
        <v>21</v>
      </c>
      <c r="B60" s="1">
        <v>4867.2</v>
      </c>
      <c r="C60" s="51">
        <v>31</v>
      </c>
      <c r="D60" s="6">
        <v>36</v>
      </c>
      <c r="E60" s="6"/>
      <c r="F60" s="6"/>
      <c r="G60" s="17">
        <f t="shared" si="0"/>
        <v>148995.91836734695</v>
      </c>
      <c r="H60" s="25">
        <f t="shared" si="1"/>
        <v>12416.326530612247</v>
      </c>
      <c r="J60" s="13"/>
      <c r="L60" s="37"/>
    </row>
    <row r="61" spans="1:12" ht="12.75">
      <c r="A61" s="1" t="s">
        <v>22</v>
      </c>
      <c r="B61" s="1">
        <v>11551.5</v>
      </c>
      <c r="C61" s="51">
        <v>75</v>
      </c>
      <c r="D61" s="6">
        <v>77</v>
      </c>
      <c r="E61" s="6">
        <v>30</v>
      </c>
      <c r="F61" s="6">
        <v>28</v>
      </c>
      <c r="G61" s="17">
        <f t="shared" si="0"/>
        <v>110364.64968152867</v>
      </c>
      <c r="H61" s="25">
        <f t="shared" si="1"/>
        <v>9197.05414012739</v>
      </c>
      <c r="J61" s="13"/>
      <c r="L61" s="37"/>
    </row>
    <row r="62" spans="1:12" ht="13.5" thickBot="1">
      <c r="A62" s="1" t="s">
        <v>23</v>
      </c>
      <c r="B62" s="1">
        <v>2651.6</v>
      </c>
      <c r="C62" s="51">
        <v>13</v>
      </c>
      <c r="D62" s="6">
        <v>13</v>
      </c>
      <c r="E62" s="6">
        <v>11</v>
      </c>
      <c r="F62" s="6">
        <v>10</v>
      </c>
      <c r="G62" s="17">
        <f t="shared" si="0"/>
        <v>112834.04255319148</v>
      </c>
      <c r="H62" s="25">
        <f t="shared" si="1"/>
        <v>9402.836879432623</v>
      </c>
      <c r="J62" s="13"/>
      <c r="L62" s="37"/>
    </row>
    <row r="63" spans="1:12" ht="13.5" thickBot="1">
      <c r="A63" s="4" t="s">
        <v>28</v>
      </c>
      <c r="B63" s="5">
        <f>SUM(B45:B62)</f>
        <v>175436.2</v>
      </c>
      <c r="C63" s="9">
        <f>SUM(C45:C62)</f>
        <v>1328</v>
      </c>
      <c r="D63" s="9">
        <f>SUM(D45:D62)</f>
        <v>1340</v>
      </c>
      <c r="E63" s="20">
        <f>SUM(E45:E62)</f>
        <v>349</v>
      </c>
      <c r="F63" s="18">
        <f>SUM(F45:F62)</f>
        <v>326</v>
      </c>
      <c r="G63" s="45">
        <f>SUM(G45:G62)/18</f>
        <v>112784.07304246555</v>
      </c>
      <c r="H63" s="45">
        <f>SUM(H45:H62)/18</f>
        <v>9398.672753538794</v>
      </c>
      <c r="J63" s="13"/>
      <c r="L63" s="37"/>
    </row>
    <row r="64" spans="1:12" ht="13.5" thickBot="1">
      <c r="A64" s="27" t="s">
        <v>103</v>
      </c>
      <c r="B64" s="28">
        <f>B44+B63</f>
        <v>271495.3</v>
      </c>
      <c r="C64" s="28">
        <f>C44+C63</f>
        <v>3027</v>
      </c>
      <c r="D64" s="28">
        <f>D44+D63</f>
        <v>3102</v>
      </c>
      <c r="E64" s="28">
        <f>E44+E63</f>
        <v>396</v>
      </c>
      <c r="F64" s="35">
        <f>F44+F63</f>
        <v>374</v>
      </c>
      <c r="G64" s="45">
        <f>(G63+G44)/2</f>
        <v>84712.89695348023</v>
      </c>
      <c r="H64" s="45">
        <f>(H63+H44)/2</f>
        <v>6666.062795675471</v>
      </c>
      <c r="J64" s="13"/>
      <c r="L64" s="13"/>
    </row>
    <row r="65" spans="1:8" ht="12.75">
      <c r="A65" s="3" t="s">
        <v>29</v>
      </c>
      <c r="B65" s="3">
        <v>22059.7</v>
      </c>
      <c r="C65" s="12">
        <v>331</v>
      </c>
      <c r="D65" s="12">
        <v>347</v>
      </c>
      <c r="E65" s="12"/>
      <c r="F65" s="12"/>
      <c r="G65" s="17">
        <f aca="true" t="shared" si="2" ref="G65:G72">B65/((C65+D65)/2)*1000</f>
        <v>65072.86135693215</v>
      </c>
      <c r="H65" s="25">
        <f aca="true" t="shared" si="3" ref="H65:H72">G65/12</f>
        <v>5422.738446411013</v>
      </c>
    </row>
    <row r="66" spans="1:8" ht="12.75">
      <c r="A66" s="1" t="s">
        <v>30</v>
      </c>
      <c r="B66" s="1">
        <v>8610.6</v>
      </c>
      <c r="C66" s="6">
        <v>111</v>
      </c>
      <c r="D66" s="6">
        <v>118</v>
      </c>
      <c r="E66" s="6"/>
      <c r="F66" s="6"/>
      <c r="G66" s="17">
        <f t="shared" si="2"/>
        <v>75201.74672489084</v>
      </c>
      <c r="H66" s="8">
        <f t="shared" si="3"/>
        <v>6266.812227074236</v>
      </c>
    </row>
    <row r="67" spans="1:8" ht="12.75">
      <c r="A67" s="1" t="s">
        <v>31</v>
      </c>
      <c r="B67" s="1">
        <v>8582.5</v>
      </c>
      <c r="C67" s="6">
        <v>116</v>
      </c>
      <c r="D67" s="6">
        <v>120</v>
      </c>
      <c r="E67" s="6"/>
      <c r="F67" s="6"/>
      <c r="G67" s="17">
        <f t="shared" si="2"/>
        <v>72733.05084745763</v>
      </c>
      <c r="H67" s="8">
        <f t="shared" si="3"/>
        <v>6061.087570621469</v>
      </c>
    </row>
    <row r="68" spans="1:8" ht="12.75">
      <c r="A68" s="1" t="s">
        <v>32</v>
      </c>
      <c r="B68" s="1">
        <v>7552.7</v>
      </c>
      <c r="C68" s="6">
        <v>87</v>
      </c>
      <c r="D68" s="6">
        <v>93</v>
      </c>
      <c r="E68" s="6"/>
      <c r="F68" s="6"/>
      <c r="G68" s="17">
        <f t="shared" si="2"/>
        <v>83918.88888888889</v>
      </c>
      <c r="H68" s="8">
        <f t="shared" si="3"/>
        <v>6993.240740740741</v>
      </c>
    </row>
    <row r="69" spans="1:8" ht="12.75">
      <c r="A69" s="1" t="s">
        <v>33</v>
      </c>
      <c r="B69" s="1">
        <v>7972.7</v>
      </c>
      <c r="C69" s="6">
        <v>98</v>
      </c>
      <c r="D69" s="6">
        <v>107</v>
      </c>
      <c r="E69" s="6"/>
      <c r="F69" s="6"/>
      <c r="G69" s="17">
        <f t="shared" si="2"/>
        <v>77782.43902439025</v>
      </c>
      <c r="H69" s="8">
        <f t="shared" si="3"/>
        <v>6481.869918699187</v>
      </c>
    </row>
    <row r="70" spans="1:8" ht="12.75">
      <c r="A70" s="1" t="s">
        <v>34</v>
      </c>
      <c r="B70" s="1">
        <v>7015.4</v>
      </c>
      <c r="C70" s="6">
        <v>72</v>
      </c>
      <c r="D70" s="6">
        <v>85</v>
      </c>
      <c r="E70" s="6"/>
      <c r="F70" s="6"/>
      <c r="G70" s="17">
        <f t="shared" si="2"/>
        <v>89368.15286624203</v>
      </c>
      <c r="H70" s="8">
        <f t="shared" si="3"/>
        <v>7447.346072186836</v>
      </c>
    </row>
    <row r="71" spans="1:8" ht="12.75">
      <c r="A71" s="1" t="s">
        <v>35</v>
      </c>
      <c r="B71" s="1">
        <v>5712.5</v>
      </c>
      <c r="C71" s="6">
        <v>51</v>
      </c>
      <c r="D71" s="6">
        <v>48</v>
      </c>
      <c r="E71" s="6"/>
      <c r="F71" s="6"/>
      <c r="G71" s="17">
        <f t="shared" si="2"/>
        <v>115404.0404040404</v>
      </c>
      <c r="H71" s="8">
        <f t="shared" si="3"/>
        <v>9617.003367003366</v>
      </c>
    </row>
    <row r="72" spans="1:8" ht="13.5" thickBot="1">
      <c r="A72" s="2" t="s">
        <v>36</v>
      </c>
      <c r="B72" s="2">
        <v>3463</v>
      </c>
      <c r="C72" s="11">
        <v>38</v>
      </c>
      <c r="D72" s="11">
        <v>39</v>
      </c>
      <c r="E72" s="11"/>
      <c r="F72" s="11"/>
      <c r="G72" s="38">
        <f t="shared" si="2"/>
        <v>89948.05194805196</v>
      </c>
      <c r="H72" s="24">
        <f t="shared" si="3"/>
        <v>7495.6709956709965</v>
      </c>
    </row>
    <row r="73" spans="1:8" ht="13.5" thickBot="1">
      <c r="A73" s="4" t="s">
        <v>39</v>
      </c>
      <c r="B73" s="5">
        <f>SUM(B65:B72)</f>
        <v>70969.1</v>
      </c>
      <c r="C73" s="5">
        <f>SUM(C65:C72)</f>
        <v>904</v>
      </c>
      <c r="D73" s="9">
        <f>SUM(D65:D72)</f>
        <v>957</v>
      </c>
      <c r="E73" s="20"/>
      <c r="F73" s="20"/>
      <c r="G73" s="45">
        <f>SUM(G65:G72)/8</f>
        <v>83678.65400761177</v>
      </c>
      <c r="H73" s="45">
        <f>SUM(H65:H72)/8</f>
        <v>6973.221167300981</v>
      </c>
    </row>
    <row r="74" spans="1:8" ht="13.5" thickBot="1">
      <c r="A74" s="2" t="s">
        <v>38</v>
      </c>
      <c r="B74" s="2">
        <v>14174</v>
      </c>
      <c r="C74" s="11">
        <v>520</v>
      </c>
      <c r="D74" s="11">
        <v>520</v>
      </c>
      <c r="E74" s="11"/>
      <c r="F74" s="11"/>
      <c r="G74" s="17">
        <f>B74/((C74+D74)/2)*1000</f>
        <v>27257.69230769231</v>
      </c>
      <c r="H74" s="24">
        <f>G74/12</f>
        <v>2271.474358974359</v>
      </c>
    </row>
    <row r="75" spans="1:8" ht="13.5" thickBot="1">
      <c r="A75" s="4" t="s">
        <v>116</v>
      </c>
      <c r="B75" s="5">
        <f>B64+B73+B74</f>
        <v>356638.4</v>
      </c>
      <c r="C75" s="5">
        <f>C64+C73+C74</f>
        <v>4451</v>
      </c>
      <c r="D75" s="5">
        <f>D64+D73+D74</f>
        <v>4579</v>
      </c>
      <c r="E75" s="5">
        <f>E64+E73+E74</f>
        <v>396</v>
      </c>
      <c r="F75" s="5">
        <f>F64+F73+F74</f>
        <v>374</v>
      </c>
      <c r="G75" s="34">
        <f>(G64+G73+G74)/4</f>
        <v>48912.31081719608</v>
      </c>
      <c r="H75" s="34">
        <f>H64+H73+H74</f>
        <v>15910.75832195081</v>
      </c>
    </row>
    <row r="77" spans="1:7" ht="12.75">
      <c r="A77" s="22" t="s">
        <v>83</v>
      </c>
      <c r="G77" s="46">
        <v>0.433</v>
      </c>
    </row>
    <row r="79" spans="1:6" ht="12.75">
      <c r="A79" s="22" t="s">
        <v>84</v>
      </c>
      <c r="B79" s="22"/>
      <c r="C79" s="22"/>
      <c r="D79" s="29" t="s">
        <v>85</v>
      </c>
      <c r="E79" s="29"/>
      <c r="F79" s="29"/>
    </row>
    <row r="81" spans="1:6" ht="12.75">
      <c r="A81" t="s">
        <v>104</v>
      </c>
      <c r="D81" s="30"/>
      <c r="E81" s="46">
        <v>0.768</v>
      </c>
      <c r="F81" s="30"/>
    </row>
    <row r="82" spans="1:6" ht="12.75">
      <c r="A82" t="s">
        <v>86</v>
      </c>
      <c r="D82" s="30"/>
      <c r="E82" s="46">
        <v>0.074</v>
      </c>
      <c r="F82" s="30"/>
    </row>
    <row r="83" spans="1:6" ht="12.75">
      <c r="A83" t="s">
        <v>87</v>
      </c>
      <c r="D83" s="41"/>
      <c r="E83" s="46">
        <v>0.018</v>
      </c>
      <c r="F83" s="30"/>
    </row>
    <row r="84" spans="1:6" ht="12.75">
      <c r="A84" t="s">
        <v>88</v>
      </c>
      <c r="D84" s="41"/>
      <c r="E84" s="46">
        <v>0.14</v>
      </c>
      <c r="F84" s="30"/>
    </row>
    <row r="86" spans="1:2" ht="12.75">
      <c r="A86" s="22" t="s">
        <v>89</v>
      </c>
      <c r="B86" s="22"/>
    </row>
    <row r="88" spans="1:4" ht="12.75">
      <c r="A88" t="s">
        <v>42</v>
      </c>
      <c r="C88">
        <v>21633</v>
      </c>
      <c r="D88" t="s">
        <v>81</v>
      </c>
    </row>
    <row r="89" spans="1:4" ht="12.75">
      <c r="A89" t="s">
        <v>71</v>
      </c>
      <c r="C89">
        <v>18031</v>
      </c>
      <c r="D89" t="s">
        <v>81</v>
      </c>
    </row>
    <row r="90" spans="1:4" ht="12.75">
      <c r="A90" t="s">
        <v>90</v>
      </c>
      <c r="C90">
        <v>18311</v>
      </c>
      <c r="D90" t="s">
        <v>81</v>
      </c>
    </row>
    <row r="92" ht="12.75">
      <c r="A92" s="22" t="s">
        <v>91</v>
      </c>
    </row>
    <row r="94" spans="1:2" ht="12.75">
      <c r="A94" t="s">
        <v>74</v>
      </c>
      <c r="B94">
        <v>18.7</v>
      </c>
    </row>
    <row r="95" spans="1:2" ht="12.75">
      <c r="A95" t="s">
        <v>75</v>
      </c>
      <c r="B95">
        <v>8.2</v>
      </c>
    </row>
    <row r="97" spans="1:8" ht="12.75">
      <c r="A97" s="22" t="s">
        <v>178</v>
      </c>
      <c r="G97" s="36">
        <v>22863.1</v>
      </c>
      <c r="H97" t="s">
        <v>120</v>
      </c>
    </row>
    <row r="99" ht="12.75">
      <c r="G99" s="30"/>
    </row>
    <row r="100" ht="12.75">
      <c r="G100" s="30"/>
    </row>
    <row r="101" spans="1:7" ht="12.75">
      <c r="A101" t="s">
        <v>182</v>
      </c>
      <c r="D101" t="s">
        <v>183</v>
      </c>
      <c r="G101" s="30"/>
    </row>
    <row r="102" ht="12.75">
      <c r="G102" s="30"/>
    </row>
    <row r="103" ht="12.75">
      <c r="G103" s="30"/>
    </row>
  </sheetData>
  <sheetProtection/>
  <mergeCells count="9">
    <mergeCell ref="A26:G26"/>
    <mergeCell ref="H37:H38"/>
    <mergeCell ref="A37:A38"/>
    <mergeCell ref="B37:B38"/>
    <mergeCell ref="C37:C38"/>
    <mergeCell ref="D37:D38"/>
    <mergeCell ref="G37:G38"/>
    <mergeCell ref="E37:E38"/>
    <mergeCell ref="F37:F38"/>
  </mergeCells>
  <printOptions/>
  <pageMargins left="0.75" right="0.75" top="1" bottom="1" header="0.5" footer="0.5"/>
  <pageSetup horizontalDpi="600" verticalDpi="600" orientation="portrait" paperSize="9" scale="80" r:id="rId1"/>
  <rowBreaks count="1" manualBreakCount="1">
    <brk id="4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Пользователь</cp:lastModifiedBy>
  <cp:lastPrinted>2015-02-13T03:26:56Z</cp:lastPrinted>
  <dcterms:created xsi:type="dcterms:W3CDTF">2009-02-04T05:16:29Z</dcterms:created>
  <dcterms:modified xsi:type="dcterms:W3CDTF">2015-03-25T10:29:32Z</dcterms:modified>
  <cp:category/>
  <cp:version/>
  <cp:contentType/>
  <cp:contentStatus/>
</cp:coreProperties>
</file>